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80" windowHeight="11745" activeTab="1"/>
  </bookViews>
  <sheets>
    <sheet name="Hoja1" sheetId="1" r:id="rId1"/>
    <sheet name="Hoja1 (2)" sheetId="2" r:id="rId2"/>
  </sheets>
  <definedNames/>
  <calcPr fullCalcOnLoad="1"/>
</workbook>
</file>

<file path=xl/sharedStrings.xml><?xml version="1.0" encoding="utf-8"?>
<sst xmlns="http://schemas.openxmlformats.org/spreadsheetml/2006/main" count="391" uniqueCount="179">
  <si>
    <t>EJECUCION PRESUPUESTAL DE EGRESOS</t>
  </si>
  <si>
    <t>PERIODO DE RENDICION</t>
  </si>
  <si>
    <t>VALORES EN MILES DE PESOS</t>
  </si>
  <si>
    <t>Modificaciones (2)</t>
  </si>
  <si>
    <t>PAGOS</t>
  </si>
  <si>
    <t>Obligaciones</t>
  </si>
  <si>
    <t>Descripcion</t>
  </si>
  <si>
    <t>12=7-9</t>
  </si>
  <si>
    <t>13=10-11</t>
  </si>
  <si>
    <t>GASTOS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</si>
  <si>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</si>
  <si>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</si>
  <si>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</si>
  <si>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</si>
  <si>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</si>
  <si>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</si>
  <si>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</si>
  <si>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</si>
  <si>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</si>
  <si>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SUELDO BASICO</t>
  </si>
  <si>
    <t>AUXILIO DE TRANSPORTE</t>
  </si>
  <si>
    <t>PRIMA DE SERVICIOS O  SEMESTRAL</t>
  </si>
  <si>
    <t>BONIFICACION POR SERVICIOS PRESTADOS</t>
  </si>
  <si>
    <t>PRESTACIONES SOCIALES</t>
  </si>
  <si>
    <t>PRIMA DE NAVIDAD</t>
  </si>
  <si>
    <t>PRIMA DE VACACIONES</t>
  </si>
  <si>
    <t>2.1.1.01.02</t>
  </si>
  <si>
    <t>CONTRIBUCIONES INHERENTES A LA NOMINA</t>
  </si>
  <si>
    <t>2.1.1.01.02.001</t>
  </si>
  <si>
    <t>APORTES A LA SEGURIDAD SOCIAL EN PENSIÓN</t>
  </si>
  <si>
    <t>2.1.1.01.02.002</t>
  </si>
  <si>
    <t>APORTES A LA SEGURIDAD SOCIAL EN SALUD</t>
  </si>
  <si>
    <t>2.1.1.01.02.003</t>
  </si>
  <si>
    <t>APORTES DE CESANTIAS</t>
  </si>
  <si>
    <t>2.1.1.01.02.004</t>
  </si>
  <si>
    <t>APORTES A CAJA DE COMPESACIÓN FAMILIAR</t>
  </si>
  <si>
    <t>2.1.1.01.02.005</t>
  </si>
  <si>
    <t>APORTES GENERALES AL SISTEMA DE RIESGOS</t>
  </si>
  <si>
    <t>2.1.1.01.02.006</t>
  </si>
  <si>
    <t>APORTES AL ICBF</t>
  </si>
  <si>
    <t>2.1.1.01.02.007</t>
  </si>
  <si>
    <t>APORTES AL SENA</t>
  </si>
  <si>
    <t>2.1.1.01.02.008</t>
  </si>
  <si>
    <t>APORTES A LA ESAP</t>
  </si>
  <si>
    <t>2.1.1.01.02.009</t>
  </si>
  <si>
    <t>ESCUELAS IND. E INST.TÉCNICOS</t>
  </si>
  <si>
    <t>2.1.1.01.03</t>
  </si>
  <si>
    <t>2.1.1.01.03.001</t>
  </si>
  <si>
    <t>INDEMNIZACIÓN POR VACACIONES</t>
  </si>
  <si>
    <t>2.1.2</t>
  </si>
  <si>
    <t>ADQUISICION DE BIENES Y SERVICIOS</t>
  </si>
  <si>
    <t>2.1.2.02</t>
  </si>
  <si>
    <t>ADQUISICIONES DE BIENES Y SERVICIOS (ADQ. DIFERENTES DE ACTIVOS)</t>
  </si>
  <si>
    <t>2.1.2.02.01.002</t>
  </si>
  <si>
    <t>PRODUCTOS ALIMENTICIOS, BEBIDAS Y TABACO; TEXTILES, PRENDAS DE VESTIR Y PRODUCTOS DE CUERO</t>
  </si>
  <si>
    <t>2.1.2.02.01.003</t>
  </si>
  <si>
    <t>OTROS BIENES TRANSPORTABLES (EXCEPTO PRODUCTOS METÁLICOS, MAQUINARIA Y EQUIPO)</t>
  </si>
  <si>
    <t>2.1.2.02.01.004</t>
  </si>
  <si>
    <t>PRODUCTOS METÁLICOS Y PAQUETES DE SOFTWARE</t>
  </si>
  <si>
    <t>2.1.2.02.02</t>
  </si>
  <si>
    <t>ADQUISICIÓN DE SERVICIOS</t>
  </si>
  <si>
    <t>2.1.2.02.02.006</t>
  </si>
  <si>
    <t>SERVICIOS DE ALOJAMIENTO; SERVICIOS DE SUMINISTRO DE COMIDAS Y BEBIDAS; SERVICIOS DE TRANSPORTE; Y SERVICIOS DE DISTRIBUCIÓN DE ELECTRICIDAD, GAS Y AGUA.</t>
  </si>
  <si>
    <t>2.1.2.02.02.007</t>
  </si>
  <si>
    <t>SERVICIOS FINANCIEROS Y SERVICIOS CONEXOS, SERVICIOS INMOBILIARIOS Y SERVICIOS DE LEASING</t>
  </si>
  <si>
    <t>2.1.2.02.02.008</t>
  </si>
  <si>
    <t>SERVICIOS PRESTADOS A LAS EMPRESAS Y SERVICIOS DE PRODUCCIÓN</t>
  </si>
  <si>
    <t>2.1.2.02.02.009</t>
  </si>
  <si>
    <t>SERVICIOS PARA LA COMUNIDAD, SOCIALES Y PERSONALES</t>
  </si>
  <si>
    <t>2.1.2.02.02.010</t>
  </si>
  <si>
    <t>VIÁTICOS DE LOS FUNCIONARIOS EN COMISIÓN</t>
  </si>
  <si>
    <t>2.1.3</t>
  </si>
  <si>
    <t>TRANSFERENCIA CORRIENTES</t>
  </si>
  <si>
    <t>2.1.3.07</t>
  </si>
  <si>
    <t>PRESTACIONES PARA CUBRIR RIESGOS SOCIALES</t>
  </si>
  <si>
    <t>2.1.3.07.02</t>
  </si>
  <si>
    <t>PRESTACIONES SOCIALES RELACIONADAS CON EL EMPLEO</t>
  </si>
  <si>
    <t>2.1.3.07.02.031</t>
  </si>
  <si>
    <t>PROGRAMA SALUD OCUPACIONAL</t>
  </si>
  <si>
    <t>2.1.3.13</t>
  </si>
  <si>
    <t>SENTENCIAS Y CONCILIACIONES</t>
  </si>
  <si>
    <t>2.1.3.13.01</t>
  </si>
  <si>
    <t>FALLOS NACIONALES</t>
  </si>
  <si>
    <t>2.1.3.13.01.001</t>
  </si>
  <si>
    <t>SENTENCIAS JUDICIALES</t>
  </si>
  <si>
    <t>NIT.</t>
  </si>
  <si>
    <t>ENTIDAD :  CONTRALORIA DEPARTAMENTAL DEL GUAVIARE</t>
  </si>
  <si>
    <t>Identificacion Presupuestal</t>
  </si>
  <si>
    <t>Apropiacion Inicial (1)</t>
  </si>
  <si>
    <t>Traslados Créditos (2)</t>
  </si>
  <si>
    <t>ContraCred (3)</t>
  </si>
  <si>
    <t>Aplazamientos (4)</t>
  </si>
  <si>
    <t>Reducciones (5)</t>
  </si>
  <si>
    <t>Adiciones (6)</t>
  </si>
  <si>
    <t>7=1+2-3-5+6</t>
  </si>
  <si>
    <t>Saldo por comprometer</t>
  </si>
  <si>
    <t>Apropiacion definitiva</t>
  </si>
  <si>
    <t>Saldo por pagar</t>
  </si>
  <si>
    <t>CODIGO CPC</t>
  </si>
  <si>
    <t>N/A</t>
  </si>
  <si>
    <t>REMUNERACIONES NO CONSTITUTIVAS DE FACTOR SALARIAL</t>
  </si>
  <si>
    <t>CPC</t>
  </si>
  <si>
    <t>Alojamiento</t>
  </si>
  <si>
    <t>Suministro de comidas</t>
  </si>
  <si>
    <t>2.1.1.01.01.001.01</t>
  </si>
  <si>
    <t>2.1.1.01.01.001.05</t>
  </si>
  <si>
    <t>2.1.1.01.01.001.06</t>
  </si>
  <si>
    <t>2.1.1.01.01.001.07</t>
  </si>
  <si>
    <t>2.1.1.01.01.001.08.01</t>
  </si>
  <si>
    <t>2.1.1.01.01.001.08.02</t>
  </si>
  <si>
    <t>2.1.1.01.03.001.02</t>
  </si>
  <si>
    <t>SUBSIDIO DE ALIMENTACION</t>
  </si>
  <si>
    <t>2.1.1.02.01001.04</t>
  </si>
  <si>
    <t>Ropa de cama, mesa, tocador o cocina (toallas de cocina)</t>
  </si>
  <si>
    <t>Servicio de transporte (encomiendas)</t>
  </si>
  <si>
    <t>Transporte funcionarios en comision</t>
  </si>
  <si>
    <t>Gas</t>
  </si>
  <si>
    <t xml:space="preserve">Papel plastificado </t>
  </si>
  <si>
    <t>Detergentes y preparados para lavar</t>
  </si>
  <si>
    <t>Ser. telecomunicaciones (movistar)</t>
  </si>
  <si>
    <t>Impresos publicitarios</t>
  </si>
  <si>
    <t>Serv. Corte de cesped</t>
  </si>
  <si>
    <t>Mantenimiento y reparacion impresora</t>
  </si>
  <si>
    <t>Mantenimiento y reparacion guardas</t>
  </si>
  <si>
    <t>Mant. Y reparac. Servicios electricos</t>
  </si>
  <si>
    <t>Mantenimiento y reparacion vehiculos</t>
  </si>
  <si>
    <t>Servicio formacion capacitacion</t>
  </si>
  <si>
    <t>HOJA_______ DE ________</t>
  </si>
  <si>
    <t>832000115-7</t>
  </si>
  <si>
    <t>FEBRERO 2023</t>
  </si>
  <si>
    <t>NOMBRE DEL REPRESENTANTE LEGAL:CARLOS ALEJANDRO MONTOYA SANCHEZ</t>
  </si>
  <si>
    <t xml:space="preserve">CARLOS ALEJANDRO MONTOYA SANCHEZ </t>
  </si>
  <si>
    <t>LUIS JAIRO ALVAREZ GUTIERREZ</t>
  </si>
  <si>
    <t>Contralor Departamental Guaviare</t>
  </si>
  <si>
    <t>Director Administrativo y Financiero</t>
  </si>
  <si>
    <t>Alquiler video beam</t>
  </si>
  <si>
    <t>Recoleccion desechos residenciales</t>
  </si>
  <si>
    <t>MATERIALES Y SUMINISTROS</t>
  </si>
  <si>
    <t>Energia electrica</t>
  </si>
  <si>
    <t>Acueducto</t>
  </si>
  <si>
    <t>Ser. Telecomunicaciones (internet)</t>
  </si>
  <si>
    <t>=</t>
  </si>
  <si>
    <t xml:space="preserve">Contrato seguros </t>
  </si>
  <si>
    <t>2.1.2.02.01</t>
  </si>
  <si>
    <t>FUENTE FINACI</t>
  </si>
  <si>
    <t>2.1.1.01.01.001.08</t>
  </si>
  <si>
    <t>CONPROMISOS MES</t>
  </si>
  <si>
    <t>COMPROMISOS MES ANTERIOR</t>
  </si>
  <si>
    <t>CDP EXPEDIDOS MES ANTERIOR</t>
  </si>
  <si>
    <t>CDP EXPEDIDOS EN EL MES</t>
  </si>
  <si>
    <t>NA</t>
  </si>
  <si>
    <t>SALDO POR COMPROMETER</t>
  </si>
  <si>
    <t>OBLIGACIONES POR PAGAR</t>
  </si>
  <si>
    <t>SALDO ANTERIOR</t>
  </si>
  <si>
    <t>TOTALES</t>
  </si>
  <si>
    <t>DISPONIBILIDADES-CDP</t>
  </si>
  <si>
    <t xml:space="preserve">DEL MES </t>
  </si>
  <si>
    <t>COMPROMISOS-RP</t>
  </si>
  <si>
    <t>OBLIGACIONES-GIROS</t>
  </si>
  <si>
    <t>APROPIACIÓN INICIAL</t>
  </si>
  <si>
    <t>14=7-13</t>
  </si>
  <si>
    <t>21=17-20</t>
  </si>
  <si>
    <t>Sueldo Basico</t>
  </si>
  <si>
    <t>Auxilios de transporte</t>
  </si>
  <si>
    <t>Prima semestral o de servicios</t>
  </si>
  <si>
    <t>Bonificacion por servicios prestados</t>
  </si>
  <si>
    <t xml:space="preserve">Prima de navidad </t>
  </si>
  <si>
    <t>Prima de vacaciones</t>
  </si>
  <si>
    <t xml:space="preserve">Pension </t>
  </si>
  <si>
    <t>Salud</t>
  </si>
  <si>
    <t>Aporte de cesantias</t>
  </si>
  <si>
    <t>Caja Compensacion Familiar</t>
  </si>
  <si>
    <t>Aportes Sistema de Riesgos</t>
  </si>
  <si>
    <t>Aportes ICBF</t>
  </si>
  <si>
    <t>Aportes Sena</t>
  </si>
  <si>
    <t>Aportes ESAP</t>
  </si>
  <si>
    <t>Escuelas Indust e Inst. Tecnicos</t>
  </si>
  <si>
    <t>Indeminizacion por vacaciones</t>
  </si>
  <si>
    <t>Subsidio de alimentacion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</si>
</sst>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h:mm:ss\ AM/PM"/>
    <numFmt numFmtId="166" formatCode="0.000"/>
    <numFmt numFmtId="167" formatCode="0.0"/>
    <numFmt numFmtId="168" formatCode="&quot;$&quot;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7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4"/>
      <color indexed="8"/>
      <name val="Arial Narrow"/>
      <family val="2"/>
    </font>
    <font>
      <sz val="6"/>
      <color indexed="8"/>
      <name val="Arial Narrow"/>
      <family val="2"/>
    </font>
    <font>
      <b/>
      <sz val="6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Calibri"/>
      <family val="2"/>
    </font>
    <font>
      <sz val="6.75"/>
      <color indexed="8"/>
      <name val="Calibri"/>
      <family val="2"/>
    </font>
    <font>
      <sz val="7"/>
      <color indexed="8"/>
      <name val="Calibri"/>
      <family val="2"/>
    </font>
    <font>
      <sz val="6.75"/>
      <color indexed="8"/>
      <name val="Arial"/>
      <family val="2"/>
    </font>
    <font>
      <sz val="8"/>
      <color indexed="10"/>
      <name val="Arial Narrow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7"/>
      <color indexed="8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4"/>
      <color theme="1"/>
      <name val="Arial Narrow"/>
      <family val="2"/>
    </font>
    <font>
      <sz val="6"/>
      <color theme="1"/>
      <name val="Arial Narrow"/>
      <family val="2"/>
    </font>
    <font>
      <b/>
      <sz val="6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Calibri"/>
      <family val="2"/>
    </font>
    <font>
      <sz val="6.75"/>
      <color theme="1"/>
      <name val="Calibri"/>
      <family val="2"/>
    </font>
    <font>
      <sz val="7"/>
      <color theme="1"/>
      <name val="Calibri"/>
      <family val="2"/>
    </font>
    <font>
      <sz val="6.75"/>
      <color theme="1"/>
      <name val="Arial"/>
      <family val="2"/>
    </font>
    <font>
      <sz val="8"/>
      <color rgb="FFFF0000"/>
      <name val="Arial Narrow"/>
      <family val="2"/>
    </font>
    <font>
      <sz val="10"/>
      <color theme="1"/>
      <name val="Calibri"/>
      <family val="2"/>
    </font>
    <font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horizontal="left" wrapText="1"/>
    </xf>
    <xf numFmtId="44" fontId="52" fillId="0" borderId="10" xfId="0" applyNumberFormat="1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right" wrapText="1"/>
    </xf>
    <xf numFmtId="0" fontId="52" fillId="0" borderId="10" xfId="0" applyFont="1" applyFill="1" applyBorder="1" applyAlignment="1">
      <alignment wrapText="1"/>
    </xf>
    <xf numFmtId="0" fontId="52" fillId="0" borderId="10" xfId="0" applyNumberFormat="1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left" wrapText="1"/>
    </xf>
    <xf numFmtId="44" fontId="56" fillId="0" borderId="10" xfId="0" applyNumberFormat="1" applyFont="1" applyFill="1" applyBorder="1" applyAlignment="1">
      <alignment horizontal="right" wrapText="1"/>
    </xf>
    <xf numFmtId="0" fontId="56" fillId="0" borderId="10" xfId="0" applyFont="1" applyFill="1" applyBorder="1" applyAlignment="1">
      <alignment horizontal="right" wrapText="1"/>
    </xf>
    <xf numFmtId="0" fontId="56" fillId="0" borderId="10" xfId="0" applyFont="1" applyFill="1" applyBorder="1" applyAlignment="1">
      <alignment wrapText="1"/>
    </xf>
    <xf numFmtId="4" fontId="56" fillId="0" borderId="10" xfId="0" applyNumberFormat="1" applyFont="1" applyFill="1" applyBorder="1" applyAlignment="1">
      <alignment horizontal="right" wrapText="1"/>
    </xf>
    <xf numFmtId="0" fontId="51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wrapText="1"/>
    </xf>
    <xf numFmtId="4" fontId="52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horizontal="center" wrapText="1"/>
    </xf>
    <xf numFmtId="0" fontId="56" fillId="0" borderId="10" xfId="0" applyNumberFormat="1" applyFont="1" applyFill="1" applyBorder="1" applyAlignment="1">
      <alignment horizontal="right" wrapText="1"/>
    </xf>
    <xf numFmtId="44" fontId="0" fillId="0" borderId="0" xfId="0" applyNumberFormat="1" applyFill="1" applyAlignment="1">
      <alignment/>
    </xf>
    <xf numFmtId="0" fontId="57" fillId="0" borderId="11" xfId="0" applyFont="1" applyFill="1" applyBorder="1" applyAlignment="1">
      <alignment wrapText="1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6" fillId="0" borderId="10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/>
    </xf>
    <xf numFmtId="0" fontId="61" fillId="0" borderId="14" xfId="0" applyFont="1" applyFill="1" applyBorder="1" applyAlignment="1">
      <alignment horizontal="left" wrapText="1"/>
    </xf>
    <xf numFmtId="0" fontId="61" fillId="0" borderId="10" xfId="0" applyFont="1" applyFill="1" applyBorder="1" applyAlignment="1">
      <alignment horizontal="left" wrapText="1"/>
    </xf>
    <xf numFmtId="44" fontId="61" fillId="0" borderId="10" xfId="0" applyNumberFormat="1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right" wrapText="1"/>
    </xf>
    <xf numFmtId="0" fontId="61" fillId="0" borderId="10" xfId="0" applyFont="1" applyFill="1" applyBorder="1" applyAlignment="1">
      <alignment wrapText="1"/>
    </xf>
    <xf numFmtId="0" fontId="61" fillId="0" borderId="10" xfId="0" applyNumberFormat="1" applyFont="1" applyFill="1" applyBorder="1" applyAlignment="1">
      <alignment horizontal="right" wrapText="1"/>
    </xf>
    <xf numFmtId="0" fontId="47" fillId="0" borderId="0" xfId="0" applyFont="1" applyFill="1" applyAlignment="1">
      <alignment/>
    </xf>
    <xf numFmtId="0" fontId="61" fillId="0" borderId="15" xfId="0" applyFont="1" applyFill="1" applyBorder="1" applyAlignment="1">
      <alignment horizontal="left" wrapText="1"/>
    </xf>
    <xf numFmtId="44" fontId="0" fillId="0" borderId="0" xfId="0" applyNumberFormat="1" applyFont="1" applyFill="1" applyAlignment="1">
      <alignment/>
    </xf>
    <xf numFmtId="0" fontId="54" fillId="0" borderId="16" xfId="0" applyFont="1" applyFill="1" applyBorder="1" applyAlignment="1">
      <alignment horizontal="center"/>
    </xf>
    <xf numFmtId="43" fontId="62" fillId="0" borderId="0" xfId="47" applyFont="1" applyFill="1" applyAlignment="1">
      <alignment/>
    </xf>
    <xf numFmtId="43" fontId="54" fillId="0" borderId="16" xfId="47" applyFont="1" applyFill="1" applyBorder="1" applyAlignment="1">
      <alignment horizontal="center"/>
    </xf>
    <xf numFmtId="43" fontId="54" fillId="0" borderId="16" xfId="0" applyNumberFormat="1" applyFont="1" applyFill="1" applyBorder="1" applyAlignment="1">
      <alignment horizontal="center"/>
    </xf>
    <xf numFmtId="44" fontId="54" fillId="0" borderId="16" xfId="0" applyNumberFormat="1" applyFont="1" applyFill="1" applyBorder="1" applyAlignment="1">
      <alignment horizontal="center"/>
    </xf>
    <xf numFmtId="44" fontId="54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horizontal="center"/>
    </xf>
    <xf numFmtId="1" fontId="3" fillId="0" borderId="25" xfId="47" applyNumberFormat="1" applyFont="1" applyFill="1" applyBorder="1" applyAlignment="1">
      <alignment horizontal="center"/>
    </xf>
    <xf numFmtId="1" fontId="3" fillId="0" borderId="15" xfId="47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vertical="top" wrapText="1"/>
    </xf>
    <xf numFmtId="44" fontId="4" fillId="0" borderId="26" xfId="0" applyNumberFormat="1" applyFont="1" applyFill="1" applyBorder="1" applyAlignment="1">
      <alignment horizontal="right" wrapText="1"/>
    </xf>
    <xf numFmtId="2" fontId="4" fillId="0" borderId="26" xfId="47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44" fontId="4" fillId="0" borderId="10" xfId="0" applyNumberFormat="1" applyFont="1" applyFill="1" applyBorder="1" applyAlignment="1">
      <alignment horizontal="right" wrapText="1"/>
    </xf>
    <xf numFmtId="2" fontId="4" fillId="0" borderId="10" xfId="47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4" fontId="5" fillId="0" borderId="10" xfId="0" applyNumberFormat="1" applyFont="1" applyFill="1" applyBorder="1" applyAlignment="1">
      <alignment horizontal="right" wrapText="1"/>
    </xf>
    <xf numFmtId="2" fontId="5" fillId="0" borderId="10" xfId="47" applyNumberFormat="1" applyFont="1" applyFill="1" applyBorder="1" applyAlignment="1">
      <alignment horizontal="right" wrapText="1"/>
    </xf>
    <xf numFmtId="2" fontId="5" fillId="0" borderId="10" xfId="47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right" wrapText="1"/>
    </xf>
    <xf numFmtId="2" fontId="4" fillId="0" borderId="10" xfId="47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43" fontId="5" fillId="0" borderId="10" xfId="47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left" wrapText="1"/>
    </xf>
    <xf numFmtId="0" fontId="33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3" fontId="0" fillId="0" borderId="0" xfId="47" applyFont="1" applyFill="1" applyAlignment="1">
      <alignment/>
    </xf>
    <xf numFmtId="44" fontId="5" fillId="0" borderId="0" xfId="0" applyNumberFormat="1" applyFont="1" applyFill="1" applyBorder="1" applyAlignment="1">
      <alignment horizontal="right" wrapText="1"/>
    </xf>
    <xf numFmtId="43" fontId="0" fillId="0" borderId="0" xfId="0" applyNumberFormat="1" applyFill="1" applyAlignment="1">
      <alignment/>
    </xf>
    <xf numFmtId="43" fontId="59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54" fillId="33" borderId="0" xfId="0" applyFont="1" applyFill="1" applyBorder="1" applyAlignment="1">
      <alignment/>
    </xf>
    <xf numFmtId="1" fontId="3" fillId="33" borderId="28" xfId="0" applyNumberFormat="1" applyFont="1" applyFill="1" applyBorder="1" applyAlignment="1">
      <alignment horizontal="center"/>
    </xf>
    <xf numFmtId="44" fontId="4" fillId="33" borderId="26" xfId="0" applyNumberFormat="1" applyFont="1" applyFill="1" applyBorder="1" applyAlignment="1">
      <alignment horizontal="right" wrapText="1"/>
    </xf>
    <xf numFmtId="44" fontId="4" fillId="33" borderId="10" xfId="0" applyNumberFormat="1" applyFont="1" applyFill="1" applyBorder="1" applyAlignment="1">
      <alignment horizontal="right" wrapText="1"/>
    </xf>
    <xf numFmtId="44" fontId="5" fillId="33" borderId="10" xfId="0" applyNumberFormat="1" applyFont="1" applyFill="1" applyBorder="1" applyAlignment="1">
      <alignment horizontal="right" wrapText="1"/>
    </xf>
    <xf numFmtId="43" fontId="0" fillId="33" borderId="0" xfId="47" applyFont="1" applyFill="1" applyAlignment="1">
      <alignment/>
    </xf>
    <xf numFmtId="0" fontId="0" fillId="33" borderId="0" xfId="0" applyFill="1" applyAlignment="1">
      <alignment/>
    </xf>
    <xf numFmtId="0" fontId="55" fillId="0" borderId="14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55" fillId="0" borderId="14" xfId="0" applyFont="1" applyFill="1" applyBorder="1" applyAlignment="1">
      <alignment vertical="center"/>
    </xf>
    <xf numFmtId="0" fontId="55" fillId="0" borderId="26" xfId="0" applyFont="1" applyFill="1" applyBorder="1" applyAlignment="1">
      <alignment vertical="center"/>
    </xf>
    <xf numFmtId="0" fontId="55" fillId="0" borderId="32" xfId="0" applyFont="1" applyFill="1" applyBorder="1" applyAlignment="1">
      <alignment horizontal="center" wrapText="1"/>
    </xf>
    <xf numFmtId="0" fontId="55" fillId="0" borderId="33" xfId="0" applyFont="1" applyFill="1" applyBorder="1" applyAlignment="1">
      <alignment horizontal="center" wrapText="1"/>
    </xf>
    <xf numFmtId="0" fontId="55" fillId="0" borderId="34" xfId="0" applyFont="1" applyFill="1" applyBorder="1" applyAlignment="1">
      <alignment horizontal="center" wrapText="1"/>
    </xf>
    <xf numFmtId="0" fontId="54" fillId="0" borderId="35" xfId="0" applyFont="1" applyFill="1" applyBorder="1" applyAlignment="1">
      <alignment horizontal="center" vertical="top"/>
    </xf>
    <xf numFmtId="0" fontId="54" fillId="0" borderId="16" xfId="0" applyFont="1" applyFill="1" applyBorder="1" applyAlignment="1">
      <alignment horizontal="center" vertical="top"/>
    </xf>
    <xf numFmtId="0" fontId="54" fillId="0" borderId="30" xfId="0" applyFont="1" applyFill="1" applyBorder="1" applyAlignment="1">
      <alignment horizontal="center" vertical="top"/>
    </xf>
    <xf numFmtId="0" fontId="54" fillId="0" borderId="29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30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M19" sqref="M19"/>
    </sheetView>
  </sheetViews>
  <sheetFormatPr defaultColWidth="11.421875" defaultRowHeight="15"/>
  <cols>
    <col min="1" max="1" width="13.8515625" style="25" customWidth="1"/>
    <col min="2" max="2" width="29.00390625" style="1" customWidth="1"/>
    <col min="3" max="3" width="10.28125" style="1" customWidth="1"/>
    <col min="4" max="4" width="16.00390625" style="1" customWidth="1"/>
    <col min="5" max="5" width="11.421875" style="1" customWidth="1"/>
    <col min="6" max="6" width="10.140625" style="1" bestFit="1" customWidth="1"/>
    <col min="7" max="7" width="11.28125" style="1" customWidth="1"/>
    <col min="8" max="8" width="9.421875" style="1" bestFit="1" customWidth="1"/>
    <col min="9" max="9" width="7.7109375" style="1" bestFit="1" customWidth="1"/>
    <col min="10" max="10" width="15.00390625" style="1" customWidth="1"/>
    <col min="11" max="12" width="11.8515625" style="1" customWidth="1"/>
    <col min="13" max="14" width="16.28125" style="1" customWidth="1"/>
    <col min="15" max="16" width="12.8515625" style="1" customWidth="1"/>
    <col min="17" max="17" width="11.8515625" style="1" customWidth="1"/>
    <col min="18" max="18" width="12.7109375" style="1" customWidth="1"/>
    <col min="19" max="19" width="11.8515625" style="1" customWidth="1"/>
    <col min="20" max="20" width="11.421875" style="1" customWidth="1"/>
    <col min="21" max="21" width="14.140625" style="1" bestFit="1" customWidth="1"/>
    <col min="22" max="16384" width="11.421875" style="1" customWidth="1"/>
  </cols>
  <sheetData>
    <row r="1" spans="1:19" ht="14.2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</row>
    <row r="2" spans="1:19" ht="11.25" customHeight="1">
      <c r="A2" s="127" t="s">
        <v>86</v>
      </c>
      <c r="B2" s="128"/>
      <c r="C2" s="128"/>
      <c r="D2" s="128"/>
      <c r="E2" s="128"/>
      <c r="F2" s="129"/>
      <c r="G2" s="130" t="s">
        <v>85</v>
      </c>
      <c r="H2" s="131"/>
      <c r="I2" s="132"/>
      <c r="J2" s="117" t="s">
        <v>128</v>
      </c>
      <c r="K2" s="118"/>
      <c r="L2" s="118"/>
      <c r="M2" s="119"/>
      <c r="N2" s="42"/>
      <c r="O2" s="118" t="s">
        <v>127</v>
      </c>
      <c r="P2" s="118"/>
      <c r="Q2" s="118"/>
      <c r="R2" s="118"/>
      <c r="S2" s="120"/>
    </row>
    <row r="3" spans="1:19" ht="15" customHeight="1">
      <c r="A3" s="127" t="s">
        <v>130</v>
      </c>
      <c r="B3" s="128"/>
      <c r="C3" s="128"/>
      <c r="D3" s="128"/>
      <c r="E3" s="128"/>
      <c r="F3" s="129"/>
      <c r="G3" s="130" t="s">
        <v>1</v>
      </c>
      <c r="H3" s="131"/>
      <c r="I3" s="132"/>
      <c r="J3" s="117" t="s">
        <v>129</v>
      </c>
      <c r="K3" s="118"/>
      <c r="L3" s="118"/>
      <c r="M3" s="119"/>
      <c r="N3" s="42"/>
      <c r="O3" s="118"/>
      <c r="P3" s="118"/>
      <c r="Q3" s="118"/>
      <c r="R3" s="118"/>
      <c r="S3" s="120"/>
    </row>
    <row r="4" spans="1:19" ht="9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7" t="s">
        <v>2</v>
      </c>
    </row>
    <row r="5" spans="1:19" s="9" customFormat="1" ht="30.75" customHeight="1">
      <c r="A5" s="108" t="s">
        <v>87</v>
      </c>
      <c r="B5" s="105" t="s">
        <v>6</v>
      </c>
      <c r="C5" s="30" t="s">
        <v>144</v>
      </c>
      <c r="D5" s="110" t="s">
        <v>88</v>
      </c>
      <c r="E5" s="113" t="s">
        <v>3</v>
      </c>
      <c r="F5" s="114"/>
      <c r="G5" s="114"/>
      <c r="H5" s="114"/>
      <c r="I5" s="115"/>
      <c r="J5" s="122" t="s">
        <v>96</v>
      </c>
      <c r="K5" s="105" t="s">
        <v>98</v>
      </c>
      <c r="L5" s="108" t="s">
        <v>148</v>
      </c>
      <c r="M5" s="108" t="s">
        <v>149</v>
      </c>
      <c r="N5" s="108" t="s">
        <v>147</v>
      </c>
      <c r="O5" s="108" t="s">
        <v>146</v>
      </c>
      <c r="P5" s="105" t="s">
        <v>5</v>
      </c>
      <c r="Q5" s="105" t="s">
        <v>4</v>
      </c>
      <c r="R5" s="108" t="s">
        <v>95</v>
      </c>
      <c r="S5" s="105" t="s">
        <v>97</v>
      </c>
    </row>
    <row r="6" spans="1:19" ht="22.5" customHeight="1">
      <c r="A6" s="109"/>
      <c r="B6" s="106"/>
      <c r="C6" s="31"/>
      <c r="D6" s="111"/>
      <c r="E6" s="108" t="s">
        <v>89</v>
      </c>
      <c r="F6" s="108" t="s">
        <v>90</v>
      </c>
      <c r="G6" s="108" t="s">
        <v>91</v>
      </c>
      <c r="H6" s="108" t="s">
        <v>92</v>
      </c>
      <c r="I6" s="108" t="s">
        <v>93</v>
      </c>
      <c r="J6" s="123"/>
      <c r="K6" s="106"/>
      <c r="L6" s="109"/>
      <c r="M6" s="116"/>
      <c r="N6" s="121"/>
      <c r="O6" s="116"/>
      <c r="P6" s="106"/>
      <c r="Q6" s="106"/>
      <c r="R6" s="109"/>
      <c r="S6" s="106"/>
    </row>
    <row r="7" spans="1:19" ht="12" customHeight="1">
      <c r="A7" s="10"/>
      <c r="B7" s="10"/>
      <c r="C7" s="32"/>
      <c r="D7" s="112"/>
      <c r="E7" s="109"/>
      <c r="F7" s="109"/>
      <c r="G7" s="109"/>
      <c r="H7" s="109"/>
      <c r="I7" s="109"/>
      <c r="J7" s="11" t="s">
        <v>94</v>
      </c>
      <c r="K7" s="11"/>
      <c r="L7" s="11"/>
      <c r="M7" s="11">
        <v>8</v>
      </c>
      <c r="N7" s="11"/>
      <c r="O7" s="11">
        <v>9</v>
      </c>
      <c r="P7" s="11">
        <v>10</v>
      </c>
      <c r="Q7" s="11">
        <v>11</v>
      </c>
      <c r="R7" s="11" t="s">
        <v>7</v>
      </c>
      <c r="S7" s="11" t="s">
        <v>8</v>
      </c>
    </row>
    <row r="8" spans="1:19" s="17" customFormat="1" ht="15" customHeight="1">
      <c r="A8" s="12">
        <v>2</v>
      </c>
      <c r="B8" s="12" t="s">
        <v>9</v>
      </c>
      <c r="C8" s="12"/>
      <c r="D8" s="13">
        <f>+D9</f>
        <v>1567958428</v>
      </c>
      <c r="E8" s="13">
        <f aca="true" t="shared" si="0" ref="E8:J8">+E9</f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1567958428</v>
      </c>
      <c r="K8" s="16"/>
      <c r="L8" s="16"/>
      <c r="M8" s="13">
        <f>+M9</f>
        <v>160506313</v>
      </c>
      <c r="N8" s="13"/>
      <c r="O8" s="13">
        <f>+O9</f>
        <v>156085658</v>
      </c>
      <c r="P8" s="13">
        <f>+P9</f>
        <v>156085658</v>
      </c>
      <c r="Q8" s="13">
        <f>+Q9</f>
        <v>156085658</v>
      </c>
      <c r="R8" s="13">
        <f>J8-O8</f>
        <v>1411872770</v>
      </c>
      <c r="S8" s="13">
        <f aca="true" t="shared" si="1" ref="S8:S75">P8-Q8</f>
        <v>0</v>
      </c>
    </row>
    <row r="9" spans="1:19" s="17" customFormat="1" ht="15" customHeight="1">
      <c r="A9" s="12">
        <v>2.1</v>
      </c>
      <c r="B9" s="18" t="s">
        <v>10</v>
      </c>
      <c r="C9" s="18"/>
      <c r="D9" s="13">
        <f>+D10+D35+D69</f>
        <v>1567958428</v>
      </c>
      <c r="E9" s="13">
        <f aca="true" t="shared" si="2" ref="E9:J9">+E10+E35+E69</f>
        <v>0</v>
      </c>
      <c r="F9" s="13">
        <f t="shared" si="2"/>
        <v>0</v>
      </c>
      <c r="G9" s="13">
        <f t="shared" si="2"/>
        <v>0</v>
      </c>
      <c r="H9" s="13">
        <f t="shared" si="2"/>
        <v>0</v>
      </c>
      <c r="I9" s="13">
        <f t="shared" si="2"/>
        <v>0</v>
      </c>
      <c r="J9" s="13">
        <f t="shared" si="2"/>
        <v>1567958428</v>
      </c>
      <c r="K9" s="16"/>
      <c r="L9" s="16"/>
      <c r="M9" s="13">
        <f>+M10+M35+M69</f>
        <v>160506313</v>
      </c>
      <c r="N9" s="13"/>
      <c r="O9" s="13">
        <f>+O10+O35</f>
        <v>156085658</v>
      </c>
      <c r="P9" s="13">
        <f>+P10+P35</f>
        <v>156085658</v>
      </c>
      <c r="Q9" s="13">
        <f>+Q10+Q35</f>
        <v>156085658</v>
      </c>
      <c r="R9" s="13">
        <f>J9-O9</f>
        <v>1411872770</v>
      </c>
      <c r="S9" s="13">
        <f t="shared" si="1"/>
        <v>0</v>
      </c>
    </row>
    <row r="10" spans="1:19" s="17" customFormat="1" ht="15" customHeight="1">
      <c r="A10" s="12" t="s">
        <v>11</v>
      </c>
      <c r="B10" s="12" t="s">
        <v>12</v>
      </c>
      <c r="C10" s="12"/>
      <c r="D10" s="13">
        <f>++D11</f>
        <v>1175658428</v>
      </c>
      <c r="E10" s="13">
        <f aca="true" t="shared" si="3" ref="E10:J10">+E11</f>
        <v>0</v>
      </c>
      <c r="F10" s="13">
        <f t="shared" si="3"/>
        <v>0</v>
      </c>
      <c r="G10" s="13">
        <f t="shared" si="3"/>
        <v>0</v>
      </c>
      <c r="H10" s="13">
        <f t="shared" si="3"/>
        <v>0</v>
      </c>
      <c r="I10" s="13">
        <f t="shared" si="3"/>
        <v>0</v>
      </c>
      <c r="J10" s="13">
        <f t="shared" si="3"/>
        <v>1175658428</v>
      </c>
      <c r="K10" s="16"/>
      <c r="L10" s="16"/>
      <c r="M10" s="13">
        <v>143337557</v>
      </c>
      <c r="N10" s="13"/>
      <c r="O10" s="13">
        <v>143337557</v>
      </c>
      <c r="P10" s="13">
        <v>143337557</v>
      </c>
      <c r="Q10" s="13">
        <v>143337557</v>
      </c>
      <c r="R10" s="13">
        <f>J10-O10</f>
        <v>1032320871</v>
      </c>
      <c r="S10" s="13">
        <f t="shared" si="1"/>
        <v>0</v>
      </c>
    </row>
    <row r="11" spans="1:20" s="17" customFormat="1" ht="15" customHeight="1">
      <c r="A11" s="12" t="s">
        <v>13</v>
      </c>
      <c r="B11" s="12" t="s">
        <v>14</v>
      </c>
      <c r="C11" s="12"/>
      <c r="D11" s="13">
        <f>+D12+D21+D31</f>
        <v>1175658428</v>
      </c>
      <c r="E11" s="13">
        <f aca="true" t="shared" si="4" ref="E11:J11">+E12+E21+E31</f>
        <v>0</v>
      </c>
      <c r="F11" s="13">
        <f t="shared" si="4"/>
        <v>0</v>
      </c>
      <c r="G11" s="13">
        <f t="shared" si="4"/>
        <v>0</v>
      </c>
      <c r="H11" s="13">
        <f t="shared" si="4"/>
        <v>0</v>
      </c>
      <c r="I11" s="13">
        <f t="shared" si="4"/>
        <v>0</v>
      </c>
      <c r="J11" s="13">
        <f t="shared" si="4"/>
        <v>1175658428</v>
      </c>
      <c r="K11" s="16"/>
      <c r="L11" s="16"/>
      <c r="M11" s="13">
        <f>+M12+M21+M31</f>
        <v>143483742</v>
      </c>
      <c r="N11" s="13"/>
      <c r="O11" s="13">
        <f>+O12+O21+O31</f>
        <v>143337557</v>
      </c>
      <c r="P11" s="13">
        <f>+P12+P21+P31</f>
        <v>143191372</v>
      </c>
      <c r="Q11" s="13">
        <f>+Q12+Q21+Q31</f>
        <v>143191372</v>
      </c>
      <c r="R11" s="13">
        <f>J11-O11</f>
        <v>1032320871</v>
      </c>
      <c r="S11" s="13">
        <f t="shared" si="1"/>
        <v>0</v>
      </c>
      <c r="T11" s="17">
        <v>1175658428</v>
      </c>
    </row>
    <row r="12" spans="1:19" s="17" customFormat="1" ht="15" customHeight="1">
      <c r="A12" s="12" t="s">
        <v>15</v>
      </c>
      <c r="B12" s="12" t="s">
        <v>16</v>
      </c>
      <c r="C12" s="12"/>
      <c r="D12" s="13">
        <f>+D13+D18</f>
        <v>799128428</v>
      </c>
      <c r="E12" s="13">
        <f aca="true" t="shared" si="5" ref="E12:J12">+E13+E18</f>
        <v>0</v>
      </c>
      <c r="F12" s="13">
        <f t="shared" si="5"/>
        <v>0</v>
      </c>
      <c r="G12" s="13">
        <f t="shared" si="5"/>
        <v>0</v>
      </c>
      <c r="H12" s="13">
        <f t="shared" si="5"/>
        <v>0</v>
      </c>
      <c r="I12" s="13">
        <f t="shared" si="5"/>
        <v>0</v>
      </c>
      <c r="J12" s="13">
        <f t="shared" si="5"/>
        <v>799128428</v>
      </c>
      <c r="K12" s="16"/>
      <c r="L12" s="16"/>
      <c r="M12" s="13">
        <f>+M13+M18</f>
        <v>110467600</v>
      </c>
      <c r="N12" s="13"/>
      <c r="O12" s="13">
        <f>+O13+O18</f>
        <v>110467600</v>
      </c>
      <c r="P12" s="13">
        <f>+P13+P18</f>
        <v>110467600</v>
      </c>
      <c r="Q12" s="13">
        <f>+Q13+Q18</f>
        <v>110467600</v>
      </c>
      <c r="R12" s="13">
        <f>J12-O12</f>
        <v>688660828</v>
      </c>
      <c r="S12" s="13">
        <f t="shared" si="1"/>
        <v>0</v>
      </c>
    </row>
    <row r="13" spans="1:19" s="17" customFormat="1" ht="15" customHeight="1">
      <c r="A13" s="12" t="s">
        <v>17</v>
      </c>
      <c r="B13" s="12" t="s">
        <v>18</v>
      </c>
      <c r="C13" s="12"/>
      <c r="D13" s="13">
        <f aca="true" t="shared" si="6" ref="D13:J13">D14+D15+D16+D17</f>
        <v>707828428</v>
      </c>
      <c r="E13" s="13">
        <f t="shared" si="6"/>
        <v>0</v>
      </c>
      <c r="F13" s="13">
        <f t="shared" si="6"/>
        <v>0</v>
      </c>
      <c r="G13" s="13">
        <f t="shared" si="6"/>
        <v>0</v>
      </c>
      <c r="H13" s="13">
        <f t="shared" si="6"/>
        <v>0</v>
      </c>
      <c r="I13" s="13">
        <f t="shared" si="6"/>
        <v>0</v>
      </c>
      <c r="J13" s="13">
        <f t="shared" si="6"/>
        <v>707828428</v>
      </c>
      <c r="K13" s="13">
        <v>0</v>
      </c>
      <c r="L13" s="13"/>
      <c r="M13" s="13">
        <f>M14+M15+M16+M17</f>
        <v>110467600</v>
      </c>
      <c r="N13" s="13"/>
      <c r="O13" s="13">
        <f>O14+O15+O16+O17</f>
        <v>110467600</v>
      </c>
      <c r="P13" s="13">
        <f>P14+P15+P16+P17</f>
        <v>110467600</v>
      </c>
      <c r="Q13" s="13">
        <f>Q14+Q15+Q16+Q17</f>
        <v>110467600</v>
      </c>
      <c r="R13" s="13">
        <f>R14+R15+R16+R17</f>
        <v>597360828</v>
      </c>
      <c r="S13" s="13">
        <f t="shared" si="1"/>
        <v>0</v>
      </c>
    </row>
    <row r="14" spans="1:19" ht="15" customHeight="1">
      <c r="A14" s="5" t="s">
        <v>104</v>
      </c>
      <c r="B14" s="2" t="s">
        <v>19</v>
      </c>
      <c r="C14" s="2">
        <v>1</v>
      </c>
      <c r="D14" s="3">
        <v>652828428</v>
      </c>
      <c r="E14" s="4">
        <v>0</v>
      </c>
      <c r="F14" s="4">
        <v>0</v>
      </c>
      <c r="G14" s="5"/>
      <c r="H14" s="4">
        <v>0</v>
      </c>
      <c r="I14" s="4">
        <v>0</v>
      </c>
      <c r="J14" s="3">
        <f>D14+E14-F14-H14+I14</f>
        <v>652828428</v>
      </c>
      <c r="K14" s="19" t="s">
        <v>99</v>
      </c>
      <c r="L14" s="19"/>
      <c r="M14" s="3">
        <v>108185245</v>
      </c>
      <c r="N14" s="3"/>
      <c r="O14" s="35">
        <v>108185245</v>
      </c>
      <c r="P14" s="3">
        <v>108185245</v>
      </c>
      <c r="Q14" s="3">
        <v>108185245</v>
      </c>
      <c r="R14" s="3">
        <f>J14-O14</f>
        <v>544643183</v>
      </c>
      <c r="S14" s="3">
        <f t="shared" si="1"/>
        <v>0</v>
      </c>
    </row>
    <row r="15" spans="1:19" ht="15" customHeight="1">
      <c r="A15" s="5" t="s">
        <v>105</v>
      </c>
      <c r="B15" s="2" t="s">
        <v>20</v>
      </c>
      <c r="C15" s="2">
        <v>1</v>
      </c>
      <c r="D15" s="3">
        <v>1500000</v>
      </c>
      <c r="E15" s="4">
        <v>0</v>
      </c>
      <c r="F15" s="4">
        <v>0</v>
      </c>
      <c r="G15" s="5"/>
      <c r="H15" s="4">
        <v>0</v>
      </c>
      <c r="I15" s="4">
        <v>0</v>
      </c>
      <c r="J15" s="3">
        <f>D15+E15-F15-H15+I15</f>
        <v>1500000</v>
      </c>
      <c r="K15" s="19" t="s">
        <v>99</v>
      </c>
      <c r="L15" s="19"/>
      <c r="M15" s="3">
        <v>257778</v>
      </c>
      <c r="N15" s="3"/>
      <c r="O15" s="35">
        <v>257778</v>
      </c>
      <c r="P15" s="3">
        <v>257778</v>
      </c>
      <c r="Q15" s="3">
        <v>257778</v>
      </c>
      <c r="R15" s="3">
        <f>J15-O15</f>
        <v>1242222</v>
      </c>
      <c r="S15" s="3">
        <f t="shared" si="1"/>
        <v>0</v>
      </c>
    </row>
    <row r="16" spans="1:19" s="20" customFormat="1" ht="15" customHeight="1">
      <c r="A16" s="5" t="s">
        <v>106</v>
      </c>
      <c r="B16" s="2" t="s">
        <v>21</v>
      </c>
      <c r="C16" s="2">
        <v>1</v>
      </c>
      <c r="D16" s="3">
        <v>33000000</v>
      </c>
      <c r="E16" s="4">
        <v>0</v>
      </c>
      <c r="F16" s="4">
        <v>0</v>
      </c>
      <c r="G16" s="5"/>
      <c r="H16" s="4">
        <v>0</v>
      </c>
      <c r="I16" s="4">
        <v>0</v>
      </c>
      <c r="J16" s="3">
        <f>D16+E16-F16-H16+I16</f>
        <v>33000000</v>
      </c>
      <c r="K16" s="19" t="s">
        <v>99</v>
      </c>
      <c r="L16" s="19"/>
      <c r="M16" s="3">
        <v>0</v>
      </c>
      <c r="N16" s="3"/>
      <c r="O16" s="3">
        <v>0</v>
      </c>
      <c r="P16" s="3">
        <v>0</v>
      </c>
      <c r="Q16" s="3">
        <v>0</v>
      </c>
      <c r="R16" s="3">
        <f>J16-O16</f>
        <v>33000000</v>
      </c>
      <c r="S16" s="3">
        <f t="shared" si="1"/>
        <v>0</v>
      </c>
    </row>
    <row r="17" spans="1:19" ht="15" customHeight="1">
      <c r="A17" s="5" t="s">
        <v>107</v>
      </c>
      <c r="B17" s="2" t="s">
        <v>22</v>
      </c>
      <c r="C17" s="2">
        <v>1</v>
      </c>
      <c r="D17" s="3">
        <v>20500000</v>
      </c>
      <c r="E17" s="4">
        <v>0</v>
      </c>
      <c r="F17" s="4">
        <v>0</v>
      </c>
      <c r="G17" s="5"/>
      <c r="H17" s="4">
        <v>0</v>
      </c>
      <c r="I17" s="4">
        <v>0</v>
      </c>
      <c r="J17" s="3">
        <f>D17+E17-F17-H17+I17</f>
        <v>20500000</v>
      </c>
      <c r="K17" s="19" t="s">
        <v>99</v>
      </c>
      <c r="L17" s="19"/>
      <c r="M17" s="3">
        <v>2024577</v>
      </c>
      <c r="N17" s="3"/>
      <c r="O17" s="35">
        <v>2024577</v>
      </c>
      <c r="P17" s="3">
        <v>2024577</v>
      </c>
      <c r="Q17" s="3">
        <v>2024577</v>
      </c>
      <c r="R17" s="3">
        <f>J17-O17</f>
        <v>18475423</v>
      </c>
      <c r="S17" s="3">
        <f t="shared" si="1"/>
        <v>0</v>
      </c>
    </row>
    <row r="18" spans="1:19" ht="15" customHeight="1">
      <c r="A18" s="15" t="s">
        <v>145</v>
      </c>
      <c r="B18" s="12" t="s">
        <v>23</v>
      </c>
      <c r="C18" s="12"/>
      <c r="D18" s="13">
        <f>+D19+D20</f>
        <v>91300000</v>
      </c>
      <c r="E18" s="13">
        <f aca="true" t="shared" si="7" ref="E18:J18">+E19+E20</f>
        <v>0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91300000</v>
      </c>
      <c r="K18" s="13">
        <v>0</v>
      </c>
      <c r="L18" s="13"/>
      <c r="M18" s="13">
        <f>+M19+M20</f>
        <v>0</v>
      </c>
      <c r="N18" s="13"/>
      <c r="O18" s="13">
        <f>+O19+O20</f>
        <v>0</v>
      </c>
      <c r="P18" s="13">
        <f>+P19+P20</f>
        <v>0</v>
      </c>
      <c r="Q18" s="13">
        <f>+Q19+Q20</f>
        <v>0</v>
      </c>
      <c r="R18" s="13">
        <f>+R19+R20</f>
        <v>91300000</v>
      </c>
      <c r="S18" s="13">
        <f>+S19+S20</f>
        <v>0</v>
      </c>
    </row>
    <row r="19" spans="1:19" ht="15" customHeight="1">
      <c r="A19" s="5" t="s">
        <v>108</v>
      </c>
      <c r="B19" s="2" t="s">
        <v>24</v>
      </c>
      <c r="C19" s="2">
        <v>1</v>
      </c>
      <c r="D19" s="3">
        <v>61600000</v>
      </c>
      <c r="E19" s="4">
        <v>0</v>
      </c>
      <c r="F19" s="4">
        <v>0</v>
      </c>
      <c r="G19" s="5"/>
      <c r="H19" s="4">
        <v>0</v>
      </c>
      <c r="I19" s="4">
        <v>0</v>
      </c>
      <c r="J19" s="3">
        <f>D19+E19-F19-H19+I19</f>
        <v>61600000</v>
      </c>
      <c r="K19" s="19" t="s">
        <v>99</v>
      </c>
      <c r="L19" s="19"/>
      <c r="M19" s="3">
        <v>0</v>
      </c>
      <c r="N19" s="3"/>
      <c r="O19" s="3">
        <v>0</v>
      </c>
      <c r="P19" s="3">
        <v>0</v>
      </c>
      <c r="Q19" s="3">
        <v>0</v>
      </c>
      <c r="R19" s="3">
        <f aca="true" t="shared" si="8" ref="R19:R36">J19-O19</f>
        <v>61600000</v>
      </c>
      <c r="S19" s="3">
        <f t="shared" si="1"/>
        <v>0</v>
      </c>
    </row>
    <row r="20" spans="1:19" ht="15" customHeight="1">
      <c r="A20" s="5" t="s">
        <v>109</v>
      </c>
      <c r="B20" s="2" t="s">
        <v>25</v>
      </c>
      <c r="C20" s="2">
        <v>1</v>
      </c>
      <c r="D20" s="3">
        <v>29700000</v>
      </c>
      <c r="E20" s="4">
        <v>0</v>
      </c>
      <c r="F20" s="4">
        <v>0</v>
      </c>
      <c r="G20" s="5"/>
      <c r="H20" s="4">
        <v>0</v>
      </c>
      <c r="I20" s="4">
        <v>0</v>
      </c>
      <c r="J20" s="3">
        <f>D20+E20-F20-H20+I20</f>
        <v>29700000</v>
      </c>
      <c r="K20" s="19" t="s">
        <v>99</v>
      </c>
      <c r="L20" s="19"/>
      <c r="M20" s="3">
        <v>0</v>
      </c>
      <c r="N20" s="3"/>
      <c r="O20" s="3">
        <v>0</v>
      </c>
      <c r="P20" s="3">
        <v>0</v>
      </c>
      <c r="Q20" s="3">
        <v>0</v>
      </c>
      <c r="R20" s="3">
        <f t="shared" si="8"/>
        <v>29700000</v>
      </c>
      <c r="S20" s="3">
        <f t="shared" si="1"/>
        <v>0</v>
      </c>
    </row>
    <row r="21" spans="1:21" ht="15" customHeight="1">
      <c r="A21" s="12" t="s">
        <v>26</v>
      </c>
      <c r="B21" s="12" t="s">
        <v>27</v>
      </c>
      <c r="C21" s="12"/>
      <c r="D21" s="13">
        <f>+D22+D23+D24+D25+D26+D27+D28+D29+D30</f>
        <v>314100000</v>
      </c>
      <c r="E21" s="13">
        <f aca="true" t="shared" si="9" ref="E21:J21">+E22+E23+E24+E25+E26+E27+E28+E29+E30</f>
        <v>0</v>
      </c>
      <c r="F21" s="13">
        <f t="shared" si="9"/>
        <v>0</v>
      </c>
      <c r="G21" s="13">
        <f t="shared" si="9"/>
        <v>0</v>
      </c>
      <c r="H21" s="13">
        <f t="shared" si="9"/>
        <v>0</v>
      </c>
      <c r="I21" s="13">
        <f t="shared" si="9"/>
        <v>0</v>
      </c>
      <c r="J21" s="13">
        <f t="shared" si="9"/>
        <v>314100000</v>
      </c>
      <c r="K21" s="16"/>
      <c r="L21" s="16"/>
      <c r="M21" s="13">
        <f>SUM(M22:M30)</f>
        <v>32723772</v>
      </c>
      <c r="N21" s="13"/>
      <c r="O21" s="13">
        <f>SUM(O22:O30)</f>
        <v>32723772</v>
      </c>
      <c r="P21" s="13">
        <f>SUM(P22:P30)</f>
        <v>32723772</v>
      </c>
      <c r="Q21" s="13">
        <f>SUM(Q22:Q30)</f>
        <v>32723772</v>
      </c>
      <c r="R21" s="13">
        <f t="shared" si="8"/>
        <v>281376228</v>
      </c>
      <c r="S21" s="13">
        <f t="shared" si="1"/>
        <v>0</v>
      </c>
      <c r="T21" s="1">
        <v>314100000</v>
      </c>
      <c r="U21" s="1">
        <v>32723772</v>
      </c>
    </row>
    <row r="22" spans="1:19" ht="15" customHeight="1">
      <c r="A22" s="2" t="s">
        <v>28</v>
      </c>
      <c r="B22" s="2" t="s">
        <v>29</v>
      </c>
      <c r="C22" s="2">
        <v>1</v>
      </c>
      <c r="D22" s="3">
        <v>87400000</v>
      </c>
      <c r="E22" s="4">
        <v>0</v>
      </c>
      <c r="F22" s="4">
        <v>0</v>
      </c>
      <c r="G22" s="5"/>
      <c r="H22" s="4">
        <v>0</v>
      </c>
      <c r="I22" s="4">
        <v>0</v>
      </c>
      <c r="J22" s="3">
        <f aca="true" t="shared" si="10" ref="J22:J31">D22+E22-F22-H22+I22</f>
        <v>87400000</v>
      </c>
      <c r="K22" s="19" t="s">
        <v>99</v>
      </c>
      <c r="L22" s="19"/>
      <c r="M22" s="3">
        <v>13303686</v>
      </c>
      <c r="N22" s="3"/>
      <c r="O22" s="35">
        <v>13303686</v>
      </c>
      <c r="P22" s="3">
        <v>13303686</v>
      </c>
      <c r="Q22" s="3">
        <v>13303686</v>
      </c>
      <c r="R22" s="3">
        <f t="shared" si="8"/>
        <v>74096314</v>
      </c>
      <c r="S22" s="3">
        <f t="shared" si="1"/>
        <v>0</v>
      </c>
    </row>
    <row r="23" spans="1:19" ht="15" customHeight="1">
      <c r="A23" s="2" t="s">
        <v>30</v>
      </c>
      <c r="B23" s="2" t="s">
        <v>31</v>
      </c>
      <c r="C23" s="2">
        <v>1</v>
      </c>
      <c r="D23" s="3">
        <v>54300000</v>
      </c>
      <c r="E23" s="4">
        <v>0</v>
      </c>
      <c r="F23" s="4">
        <v>0</v>
      </c>
      <c r="G23" s="5"/>
      <c r="H23" s="4">
        <v>0</v>
      </c>
      <c r="I23" s="4">
        <v>0</v>
      </c>
      <c r="J23" s="3">
        <f t="shared" si="10"/>
        <v>54300000</v>
      </c>
      <c r="K23" s="19" t="s">
        <v>99</v>
      </c>
      <c r="L23" s="19"/>
      <c r="M23" s="3">
        <v>9422986</v>
      </c>
      <c r="N23" s="3"/>
      <c r="O23" s="35">
        <v>9422986</v>
      </c>
      <c r="P23" s="3">
        <v>9422986</v>
      </c>
      <c r="Q23" s="3">
        <v>9422986</v>
      </c>
      <c r="R23" s="3">
        <f t="shared" si="8"/>
        <v>44877014</v>
      </c>
      <c r="S23" s="3">
        <f t="shared" si="1"/>
        <v>0</v>
      </c>
    </row>
    <row r="24" spans="1:19" ht="15" customHeight="1">
      <c r="A24" s="2" t="s">
        <v>32</v>
      </c>
      <c r="B24" s="2" t="s">
        <v>33</v>
      </c>
      <c r="C24" s="2">
        <v>1</v>
      </c>
      <c r="D24" s="3">
        <v>92000000</v>
      </c>
      <c r="E24" s="4">
        <v>0</v>
      </c>
      <c r="F24" s="4">
        <v>0</v>
      </c>
      <c r="G24" s="5"/>
      <c r="H24" s="4">
        <v>0</v>
      </c>
      <c r="I24" s="4">
        <v>0</v>
      </c>
      <c r="J24" s="3">
        <f t="shared" si="10"/>
        <v>92000000</v>
      </c>
      <c r="K24" s="19" t="s">
        <v>99</v>
      </c>
      <c r="L24" s="19"/>
      <c r="M24" s="3">
        <v>0</v>
      </c>
      <c r="N24" s="3"/>
      <c r="O24" s="3">
        <v>0</v>
      </c>
      <c r="P24" s="3">
        <v>0</v>
      </c>
      <c r="Q24" s="3">
        <v>0</v>
      </c>
      <c r="R24" s="3">
        <f t="shared" si="8"/>
        <v>92000000</v>
      </c>
      <c r="S24" s="3">
        <f t="shared" si="1"/>
        <v>0</v>
      </c>
    </row>
    <row r="25" spans="1:19" ht="15" customHeight="1">
      <c r="A25" s="2" t="s">
        <v>34</v>
      </c>
      <c r="B25" s="2" t="s">
        <v>35</v>
      </c>
      <c r="C25" s="2">
        <v>1</v>
      </c>
      <c r="D25" s="3">
        <v>30200000</v>
      </c>
      <c r="E25" s="4">
        <v>0</v>
      </c>
      <c r="F25" s="4">
        <v>0</v>
      </c>
      <c r="G25" s="5"/>
      <c r="H25" s="4">
        <v>0</v>
      </c>
      <c r="I25" s="4">
        <v>0</v>
      </c>
      <c r="J25" s="3">
        <f t="shared" si="10"/>
        <v>30200000</v>
      </c>
      <c r="K25" s="19" t="s">
        <v>99</v>
      </c>
      <c r="L25" s="19"/>
      <c r="M25" s="3">
        <v>4203600</v>
      </c>
      <c r="N25" s="3"/>
      <c r="O25" s="35">
        <v>4203600</v>
      </c>
      <c r="P25" s="3">
        <v>4203600</v>
      </c>
      <c r="Q25" s="3">
        <v>4203600</v>
      </c>
      <c r="R25" s="3">
        <f t="shared" si="8"/>
        <v>25996400</v>
      </c>
      <c r="S25" s="3">
        <f t="shared" si="1"/>
        <v>0</v>
      </c>
    </row>
    <row r="26" spans="1:19" ht="15" customHeight="1">
      <c r="A26" s="2" t="s">
        <v>36</v>
      </c>
      <c r="B26" s="2" t="s">
        <v>37</v>
      </c>
      <c r="C26" s="2">
        <v>1</v>
      </c>
      <c r="D26" s="3">
        <v>4500000</v>
      </c>
      <c r="E26" s="4">
        <v>0</v>
      </c>
      <c r="F26" s="4">
        <v>0</v>
      </c>
      <c r="G26" s="5"/>
      <c r="H26" s="4">
        <v>0</v>
      </c>
      <c r="I26" s="4">
        <v>0</v>
      </c>
      <c r="J26" s="3">
        <f t="shared" si="10"/>
        <v>4500000</v>
      </c>
      <c r="K26" s="19" t="s">
        <v>99</v>
      </c>
      <c r="L26" s="19"/>
      <c r="M26" s="3">
        <v>534800</v>
      </c>
      <c r="N26" s="3"/>
      <c r="O26" s="3">
        <v>534800</v>
      </c>
      <c r="P26" s="3">
        <v>534800</v>
      </c>
      <c r="Q26" s="3">
        <v>534800</v>
      </c>
      <c r="R26" s="3">
        <f t="shared" si="8"/>
        <v>3965200</v>
      </c>
      <c r="S26" s="3">
        <f t="shared" si="1"/>
        <v>0</v>
      </c>
    </row>
    <row r="27" spans="1:19" ht="15" customHeight="1">
      <c r="A27" s="2" t="s">
        <v>38</v>
      </c>
      <c r="B27" s="2" t="s">
        <v>39</v>
      </c>
      <c r="C27" s="2">
        <v>1</v>
      </c>
      <c r="D27" s="3">
        <v>27500000</v>
      </c>
      <c r="E27" s="4">
        <v>0</v>
      </c>
      <c r="F27" s="4">
        <v>0</v>
      </c>
      <c r="G27" s="5"/>
      <c r="H27" s="4">
        <v>0</v>
      </c>
      <c r="I27" s="4">
        <v>0</v>
      </c>
      <c r="J27" s="3">
        <f t="shared" si="10"/>
        <v>27500000</v>
      </c>
      <c r="K27" s="19" t="s">
        <v>99</v>
      </c>
      <c r="L27" s="19"/>
      <c r="M27" s="3">
        <v>3153400</v>
      </c>
      <c r="N27" s="3"/>
      <c r="O27" s="3">
        <v>3153400</v>
      </c>
      <c r="P27" s="3">
        <v>3153400</v>
      </c>
      <c r="Q27" s="3">
        <v>3153400</v>
      </c>
      <c r="R27" s="3">
        <f t="shared" si="8"/>
        <v>24346600</v>
      </c>
      <c r="S27" s="3">
        <f t="shared" si="1"/>
        <v>0</v>
      </c>
    </row>
    <row r="28" spans="1:19" ht="15" customHeight="1">
      <c r="A28" s="2" t="s">
        <v>40</v>
      </c>
      <c r="B28" s="2" t="s">
        <v>41</v>
      </c>
      <c r="C28" s="2">
        <v>1</v>
      </c>
      <c r="D28" s="3">
        <v>5000000</v>
      </c>
      <c r="E28" s="4">
        <v>0</v>
      </c>
      <c r="F28" s="4">
        <v>0</v>
      </c>
      <c r="G28" s="5"/>
      <c r="H28" s="4">
        <v>0</v>
      </c>
      <c r="I28" s="4">
        <v>0</v>
      </c>
      <c r="J28" s="3">
        <f t="shared" si="10"/>
        <v>5000000</v>
      </c>
      <c r="K28" s="19" t="s">
        <v>99</v>
      </c>
      <c r="L28" s="19"/>
      <c r="M28" s="3">
        <v>526600</v>
      </c>
      <c r="N28" s="3"/>
      <c r="O28" s="3">
        <v>526600</v>
      </c>
      <c r="P28" s="3">
        <v>526600</v>
      </c>
      <c r="Q28" s="3">
        <v>526600</v>
      </c>
      <c r="R28" s="3">
        <f t="shared" si="8"/>
        <v>4473400</v>
      </c>
      <c r="S28" s="3">
        <f t="shared" si="1"/>
        <v>0</v>
      </c>
    </row>
    <row r="29" spans="1:19" ht="15" customHeight="1">
      <c r="A29" s="2" t="s">
        <v>42</v>
      </c>
      <c r="B29" s="2" t="s">
        <v>43</v>
      </c>
      <c r="C29" s="2">
        <v>1</v>
      </c>
      <c r="D29" s="3">
        <v>5000000</v>
      </c>
      <c r="E29" s="4">
        <v>0</v>
      </c>
      <c r="F29" s="4">
        <v>0</v>
      </c>
      <c r="G29" s="5"/>
      <c r="H29" s="4">
        <v>0</v>
      </c>
      <c r="I29" s="4">
        <v>0</v>
      </c>
      <c r="J29" s="3">
        <f t="shared" si="10"/>
        <v>5000000</v>
      </c>
      <c r="K29" s="19" t="s">
        <v>99</v>
      </c>
      <c r="L29" s="19"/>
      <c r="M29" s="3">
        <v>526600</v>
      </c>
      <c r="N29" s="3"/>
      <c r="O29" s="3">
        <v>526600</v>
      </c>
      <c r="P29" s="3">
        <v>526600</v>
      </c>
      <c r="Q29" s="3">
        <v>526600</v>
      </c>
      <c r="R29" s="3">
        <f t="shared" si="8"/>
        <v>4473400</v>
      </c>
      <c r="S29" s="3">
        <f t="shared" si="1"/>
        <v>0</v>
      </c>
    </row>
    <row r="30" spans="1:19" ht="15" customHeight="1">
      <c r="A30" s="2" t="s">
        <v>44</v>
      </c>
      <c r="B30" s="2" t="s">
        <v>45</v>
      </c>
      <c r="C30" s="2">
        <v>1</v>
      </c>
      <c r="D30" s="3">
        <v>8200000</v>
      </c>
      <c r="E30" s="4">
        <v>0</v>
      </c>
      <c r="F30" s="4">
        <v>0</v>
      </c>
      <c r="G30" s="5"/>
      <c r="H30" s="4">
        <v>0</v>
      </c>
      <c r="I30" s="4">
        <v>0</v>
      </c>
      <c r="J30" s="3">
        <f t="shared" si="10"/>
        <v>8200000</v>
      </c>
      <c r="K30" s="19" t="s">
        <v>99</v>
      </c>
      <c r="L30" s="19"/>
      <c r="M30" s="3">
        <v>1052100</v>
      </c>
      <c r="N30" s="3"/>
      <c r="O30" s="3">
        <v>1052100</v>
      </c>
      <c r="P30" s="3">
        <v>1052100</v>
      </c>
      <c r="Q30" s="3">
        <v>1052100</v>
      </c>
      <c r="R30" s="3">
        <f t="shared" si="8"/>
        <v>7147900</v>
      </c>
      <c r="S30" s="3">
        <f t="shared" si="1"/>
        <v>0</v>
      </c>
    </row>
    <row r="31" spans="1:19" s="17" customFormat="1" ht="15" customHeight="1">
      <c r="A31" s="12" t="s">
        <v>46</v>
      </c>
      <c r="B31" s="12" t="s">
        <v>100</v>
      </c>
      <c r="C31" s="12"/>
      <c r="D31" s="13">
        <f>D32</f>
        <v>62430000</v>
      </c>
      <c r="E31" s="14">
        <v>0</v>
      </c>
      <c r="F31" s="14">
        <v>0</v>
      </c>
      <c r="G31" s="15"/>
      <c r="H31" s="14">
        <v>0</v>
      </c>
      <c r="I31" s="14">
        <v>0</v>
      </c>
      <c r="J31" s="13">
        <f t="shared" si="10"/>
        <v>62430000</v>
      </c>
      <c r="K31" s="16"/>
      <c r="L31" s="16"/>
      <c r="M31" s="13">
        <f>SUM(M32:M34)</f>
        <v>292370</v>
      </c>
      <c r="N31" s="13"/>
      <c r="O31" s="13">
        <f>+O32</f>
        <v>146185</v>
      </c>
      <c r="P31" s="13">
        <v>0</v>
      </c>
      <c r="Q31" s="13">
        <v>0</v>
      </c>
      <c r="R31" s="13">
        <f t="shared" si="8"/>
        <v>62283815</v>
      </c>
      <c r="S31" s="13">
        <f t="shared" si="1"/>
        <v>0</v>
      </c>
    </row>
    <row r="32" spans="1:19" ht="15" customHeight="1">
      <c r="A32" s="2" t="s">
        <v>47</v>
      </c>
      <c r="B32" s="2" t="s">
        <v>23</v>
      </c>
      <c r="C32" s="2"/>
      <c r="D32" s="3">
        <f>D33+D34</f>
        <v>62430000</v>
      </c>
      <c r="E32" s="3">
        <f aca="true" t="shared" si="11" ref="E32:J32">E33+E34</f>
        <v>0</v>
      </c>
      <c r="F32" s="3">
        <f t="shared" si="11"/>
        <v>0</v>
      </c>
      <c r="G32" s="3">
        <f t="shared" si="11"/>
        <v>0</v>
      </c>
      <c r="H32" s="3">
        <f t="shared" si="11"/>
        <v>0</v>
      </c>
      <c r="I32" s="3">
        <f t="shared" si="11"/>
        <v>0</v>
      </c>
      <c r="J32" s="3">
        <f t="shared" si="11"/>
        <v>62430000</v>
      </c>
      <c r="K32" s="19"/>
      <c r="L32" s="19"/>
      <c r="M32" s="3">
        <f>+M33+M34</f>
        <v>146185</v>
      </c>
      <c r="N32" s="3"/>
      <c r="O32" s="3">
        <f>+O33+O34</f>
        <v>146185</v>
      </c>
      <c r="P32" s="3">
        <f>+P33+P34</f>
        <v>146185</v>
      </c>
      <c r="Q32" s="3">
        <f>+Q33+Q34</f>
        <v>146185</v>
      </c>
      <c r="R32" s="3">
        <f t="shared" si="8"/>
        <v>62283815</v>
      </c>
      <c r="S32" s="3">
        <f t="shared" si="1"/>
        <v>0</v>
      </c>
    </row>
    <row r="33" spans="1:19" ht="15" customHeight="1">
      <c r="A33" s="5" t="s">
        <v>110</v>
      </c>
      <c r="B33" s="2" t="s">
        <v>48</v>
      </c>
      <c r="C33" s="2">
        <v>1</v>
      </c>
      <c r="D33" s="3">
        <v>61000000</v>
      </c>
      <c r="E33" s="4">
        <v>0</v>
      </c>
      <c r="F33" s="4">
        <v>0</v>
      </c>
      <c r="G33" s="5"/>
      <c r="H33" s="4">
        <v>0</v>
      </c>
      <c r="I33" s="4">
        <v>0</v>
      </c>
      <c r="J33" s="3">
        <f>D33+E33-F33-H33+I33</f>
        <v>61000000</v>
      </c>
      <c r="K33" s="19" t="s">
        <v>99</v>
      </c>
      <c r="L33" s="19"/>
      <c r="M33" s="3">
        <v>0</v>
      </c>
      <c r="N33" s="3"/>
      <c r="O33" s="3">
        <v>0</v>
      </c>
      <c r="P33" s="3">
        <v>0</v>
      </c>
      <c r="Q33" s="3">
        <v>0</v>
      </c>
      <c r="R33" s="3">
        <f t="shared" si="8"/>
        <v>61000000</v>
      </c>
      <c r="S33" s="3">
        <f t="shared" si="1"/>
        <v>0</v>
      </c>
    </row>
    <row r="34" spans="1:19" ht="15" customHeight="1">
      <c r="A34" s="5" t="s">
        <v>112</v>
      </c>
      <c r="B34" s="2" t="s">
        <v>111</v>
      </c>
      <c r="C34" s="2">
        <v>1</v>
      </c>
      <c r="D34" s="3">
        <v>1430000</v>
      </c>
      <c r="E34" s="4">
        <v>0</v>
      </c>
      <c r="F34" s="4">
        <v>0</v>
      </c>
      <c r="G34" s="5">
        <v>0</v>
      </c>
      <c r="H34" s="4">
        <v>0</v>
      </c>
      <c r="I34" s="4">
        <v>0</v>
      </c>
      <c r="J34" s="3">
        <v>1430000</v>
      </c>
      <c r="K34" s="19" t="s">
        <v>99</v>
      </c>
      <c r="L34" s="19"/>
      <c r="M34" s="3">
        <v>146185</v>
      </c>
      <c r="N34" s="3"/>
      <c r="O34" s="3">
        <v>146185</v>
      </c>
      <c r="P34" s="3">
        <v>146185</v>
      </c>
      <c r="Q34" s="3">
        <v>146185</v>
      </c>
      <c r="R34" s="3">
        <f t="shared" si="8"/>
        <v>1283815</v>
      </c>
      <c r="S34" s="3">
        <f t="shared" si="1"/>
        <v>0</v>
      </c>
    </row>
    <row r="35" spans="1:19" s="17" customFormat="1" ht="15" customHeight="1">
      <c r="A35" s="12" t="s">
        <v>49</v>
      </c>
      <c r="B35" s="12" t="s">
        <v>50</v>
      </c>
      <c r="C35" s="12"/>
      <c r="D35" s="13">
        <f>+D36</f>
        <v>389300000</v>
      </c>
      <c r="E35" s="13">
        <f aca="true" t="shared" si="12" ref="E35:J35">+E36</f>
        <v>0</v>
      </c>
      <c r="F35" s="13">
        <f t="shared" si="12"/>
        <v>0</v>
      </c>
      <c r="G35" s="13">
        <f t="shared" si="12"/>
        <v>0</v>
      </c>
      <c r="H35" s="13">
        <f t="shared" si="12"/>
        <v>0</v>
      </c>
      <c r="I35" s="13">
        <f t="shared" si="12"/>
        <v>0</v>
      </c>
      <c r="J35" s="13">
        <f t="shared" si="12"/>
        <v>389300000</v>
      </c>
      <c r="K35" s="16"/>
      <c r="L35" s="16"/>
      <c r="M35" s="13">
        <f>+M36</f>
        <v>17168756</v>
      </c>
      <c r="N35" s="13"/>
      <c r="O35" s="13">
        <f>+O36</f>
        <v>12748101</v>
      </c>
      <c r="P35" s="13">
        <f>+P36</f>
        <v>12748101</v>
      </c>
      <c r="Q35" s="13">
        <f>+Q36</f>
        <v>12748101</v>
      </c>
      <c r="R35" s="13">
        <f t="shared" si="8"/>
        <v>376551899</v>
      </c>
      <c r="S35" s="13">
        <f t="shared" si="1"/>
        <v>0</v>
      </c>
    </row>
    <row r="36" spans="1:20" s="17" customFormat="1" ht="15" customHeight="1">
      <c r="A36" s="12" t="s">
        <v>51</v>
      </c>
      <c r="B36" s="12" t="s">
        <v>52</v>
      </c>
      <c r="C36" s="12"/>
      <c r="D36" s="13">
        <f>+D37+D44</f>
        <v>389300000</v>
      </c>
      <c r="E36" s="13">
        <f aca="true" t="shared" si="13" ref="E36:J36">+E37+E44</f>
        <v>0</v>
      </c>
      <c r="F36" s="13">
        <f t="shared" si="13"/>
        <v>0</v>
      </c>
      <c r="G36" s="13">
        <f t="shared" si="13"/>
        <v>0</v>
      </c>
      <c r="H36" s="13">
        <f t="shared" si="13"/>
        <v>0</v>
      </c>
      <c r="I36" s="13">
        <f t="shared" si="13"/>
        <v>0</v>
      </c>
      <c r="J36" s="13">
        <f t="shared" si="13"/>
        <v>389300000</v>
      </c>
      <c r="K36" s="16"/>
      <c r="L36" s="16"/>
      <c r="M36" s="13">
        <f>+M37+M44</f>
        <v>17168756</v>
      </c>
      <c r="N36" s="13"/>
      <c r="O36" s="13">
        <f>+O37+O44</f>
        <v>12748101</v>
      </c>
      <c r="P36" s="13">
        <f>+P37+P44</f>
        <v>12748101</v>
      </c>
      <c r="Q36" s="13">
        <f>+Q37+Q44</f>
        <v>12748101</v>
      </c>
      <c r="R36" s="13">
        <f t="shared" si="8"/>
        <v>376551899</v>
      </c>
      <c r="S36" s="13">
        <f t="shared" si="1"/>
        <v>0</v>
      </c>
      <c r="T36" s="17">
        <v>389300000</v>
      </c>
    </row>
    <row r="37" spans="1:19" s="17" customFormat="1" ht="15" customHeight="1">
      <c r="A37" s="12" t="s">
        <v>143</v>
      </c>
      <c r="B37" s="12" t="s">
        <v>137</v>
      </c>
      <c r="C37" s="12">
        <v>1</v>
      </c>
      <c r="D37" s="13">
        <f aca="true" t="shared" si="14" ref="D37:J37">+D38+D39+D40+D43</f>
        <v>47000000</v>
      </c>
      <c r="E37" s="13">
        <f t="shared" si="14"/>
        <v>0</v>
      </c>
      <c r="F37" s="13">
        <f t="shared" si="14"/>
        <v>0</v>
      </c>
      <c r="G37" s="13">
        <f t="shared" si="14"/>
        <v>0</v>
      </c>
      <c r="H37" s="13">
        <f t="shared" si="14"/>
        <v>0</v>
      </c>
      <c r="I37" s="13">
        <f t="shared" si="14"/>
        <v>0</v>
      </c>
      <c r="J37" s="13">
        <f t="shared" si="14"/>
        <v>47000000</v>
      </c>
      <c r="K37" s="16" t="s">
        <v>101</v>
      </c>
      <c r="L37" s="16"/>
      <c r="M37" s="13">
        <f>+M38+M40+M43</f>
        <v>38600</v>
      </c>
      <c r="N37" s="13"/>
      <c r="O37" s="13">
        <f>+O38+O40+O43</f>
        <v>38600</v>
      </c>
      <c r="P37" s="13">
        <f>+P38+P40+P43</f>
        <v>38600</v>
      </c>
      <c r="Q37" s="13">
        <f>+Q38+Q40+Q43</f>
        <v>38600</v>
      </c>
      <c r="R37" s="13"/>
      <c r="S37" s="13">
        <f t="shared" si="1"/>
        <v>0</v>
      </c>
    </row>
    <row r="38" spans="1:19" s="28" customFormat="1" ht="15" customHeight="1">
      <c r="A38" s="2" t="s">
        <v>53</v>
      </c>
      <c r="B38" s="2" t="s">
        <v>54</v>
      </c>
      <c r="C38" s="2"/>
      <c r="D38" s="3">
        <v>10000000</v>
      </c>
      <c r="E38" s="4">
        <v>0</v>
      </c>
      <c r="F38" s="4">
        <v>0</v>
      </c>
      <c r="G38" s="5"/>
      <c r="H38" s="4">
        <v>0</v>
      </c>
      <c r="I38" s="4">
        <v>0</v>
      </c>
      <c r="J38" s="3">
        <f>D38+E38-F38-H38+I38</f>
        <v>10000000</v>
      </c>
      <c r="K38" s="19" t="s">
        <v>101</v>
      </c>
      <c r="L38" s="19"/>
      <c r="M38" s="3">
        <v>17000</v>
      </c>
      <c r="N38" s="3"/>
      <c r="O38" s="3">
        <v>17000</v>
      </c>
      <c r="P38" s="3">
        <v>17000</v>
      </c>
      <c r="Q38" s="3">
        <v>17000</v>
      </c>
      <c r="R38" s="3">
        <f>J38-O38</f>
        <v>9983000</v>
      </c>
      <c r="S38" s="3">
        <f t="shared" si="1"/>
        <v>0</v>
      </c>
    </row>
    <row r="39" spans="1:19" ht="15" customHeight="1">
      <c r="A39" s="2" t="s">
        <v>53</v>
      </c>
      <c r="B39" s="21" t="s">
        <v>113</v>
      </c>
      <c r="C39" s="21"/>
      <c r="D39" s="3"/>
      <c r="E39" s="4"/>
      <c r="F39" s="4"/>
      <c r="G39" s="5"/>
      <c r="H39" s="4"/>
      <c r="I39" s="4"/>
      <c r="J39" s="3"/>
      <c r="K39" s="6">
        <v>2712010</v>
      </c>
      <c r="L39" s="6"/>
      <c r="M39" s="3">
        <v>17000</v>
      </c>
      <c r="N39" s="3"/>
      <c r="O39" s="3">
        <v>17000</v>
      </c>
      <c r="P39" s="3">
        <v>17000</v>
      </c>
      <c r="Q39" s="3">
        <v>17000</v>
      </c>
      <c r="R39" s="3"/>
      <c r="S39" s="3">
        <f t="shared" si="1"/>
        <v>0</v>
      </c>
    </row>
    <row r="40" spans="1:19" s="17" customFormat="1" ht="15" customHeight="1">
      <c r="A40" s="12" t="s">
        <v>55</v>
      </c>
      <c r="B40" s="12" t="s">
        <v>56</v>
      </c>
      <c r="C40" s="12">
        <v>1</v>
      </c>
      <c r="D40" s="13">
        <v>13500000</v>
      </c>
      <c r="E40" s="14">
        <v>0</v>
      </c>
      <c r="F40" s="14">
        <v>0</v>
      </c>
      <c r="G40" s="15"/>
      <c r="H40" s="14">
        <v>0</v>
      </c>
      <c r="I40" s="14">
        <v>0</v>
      </c>
      <c r="J40" s="13">
        <f>D40+E40-F40-H40+I40</f>
        <v>13500000</v>
      </c>
      <c r="K40" s="16" t="s">
        <v>101</v>
      </c>
      <c r="L40" s="16"/>
      <c r="M40" s="13">
        <f>SUM(M41:M42)</f>
        <v>21600</v>
      </c>
      <c r="N40" s="13"/>
      <c r="O40" s="13">
        <f>SUM(O41:O42)</f>
        <v>21600</v>
      </c>
      <c r="P40" s="13">
        <f>SUM(P41:P42)</f>
        <v>21600</v>
      </c>
      <c r="Q40" s="13">
        <f>SUM(Q41:Q42)</f>
        <v>21600</v>
      </c>
      <c r="R40" s="13">
        <f>J40-O40</f>
        <v>13478400</v>
      </c>
      <c r="S40" s="13">
        <f t="shared" si="1"/>
        <v>0</v>
      </c>
    </row>
    <row r="41" spans="1:19" ht="15" customHeight="1">
      <c r="A41" s="2" t="s">
        <v>55</v>
      </c>
      <c r="B41" s="2" t="s">
        <v>117</v>
      </c>
      <c r="C41" s="2"/>
      <c r="D41" s="3"/>
      <c r="E41" s="4"/>
      <c r="F41" s="4"/>
      <c r="G41" s="5"/>
      <c r="H41" s="4"/>
      <c r="I41" s="4"/>
      <c r="J41" s="3"/>
      <c r="K41" s="6">
        <v>3212899</v>
      </c>
      <c r="L41" s="6"/>
      <c r="M41" s="3">
        <v>7900</v>
      </c>
      <c r="N41" s="3"/>
      <c r="O41" s="3">
        <v>7900</v>
      </c>
      <c r="P41" s="3">
        <v>7900</v>
      </c>
      <c r="Q41" s="3">
        <v>7900</v>
      </c>
      <c r="R41" s="3"/>
      <c r="S41" s="3">
        <f t="shared" si="1"/>
        <v>0</v>
      </c>
    </row>
    <row r="42" spans="1:19" ht="15" customHeight="1">
      <c r="A42" s="2" t="s">
        <v>55</v>
      </c>
      <c r="B42" s="2" t="s">
        <v>118</v>
      </c>
      <c r="C42" s="2"/>
      <c r="D42" s="3"/>
      <c r="E42" s="4"/>
      <c r="F42" s="4"/>
      <c r="G42" s="5"/>
      <c r="H42" s="4"/>
      <c r="I42" s="4"/>
      <c r="J42" s="3"/>
      <c r="K42" s="6">
        <v>3532201</v>
      </c>
      <c r="L42" s="6"/>
      <c r="M42" s="3">
        <v>13700</v>
      </c>
      <c r="N42" s="3"/>
      <c r="O42" s="3">
        <v>13700</v>
      </c>
      <c r="P42" s="3">
        <v>13700</v>
      </c>
      <c r="Q42" s="3">
        <v>13700</v>
      </c>
      <c r="R42" s="3"/>
      <c r="S42" s="3">
        <f t="shared" si="1"/>
        <v>0</v>
      </c>
    </row>
    <row r="43" spans="1:21" s="28" customFormat="1" ht="15" customHeight="1">
      <c r="A43" s="2" t="s">
        <v>57</v>
      </c>
      <c r="B43" s="2" t="s">
        <v>58</v>
      </c>
      <c r="C43" s="2"/>
      <c r="D43" s="3">
        <v>23500000</v>
      </c>
      <c r="E43" s="4">
        <v>0</v>
      </c>
      <c r="F43" s="4">
        <v>0</v>
      </c>
      <c r="G43" s="5"/>
      <c r="H43" s="4">
        <v>0</v>
      </c>
      <c r="I43" s="4">
        <v>0</v>
      </c>
      <c r="J43" s="3">
        <f>D43+E43-F43-H43+I43</f>
        <v>23500000</v>
      </c>
      <c r="K43" s="19"/>
      <c r="L43" s="19"/>
      <c r="M43" s="3"/>
      <c r="N43" s="3"/>
      <c r="O43" s="3"/>
      <c r="P43" s="3"/>
      <c r="Q43" s="3"/>
      <c r="R43" s="3">
        <f>J43-O43</f>
        <v>23500000</v>
      </c>
      <c r="S43" s="3">
        <f t="shared" si="1"/>
        <v>0</v>
      </c>
      <c r="U43" s="41"/>
    </row>
    <row r="44" spans="1:19" s="17" customFormat="1" ht="15" customHeight="1">
      <c r="A44" s="12" t="s">
        <v>59</v>
      </c>
      <c r="B44" s="12" t="s">
        <v>60</v>
      </c>
      <c r="C44" s="12"/>
      <c r="D44" s="13">
        <f>+D45+D48+D51+D63+D66</f>
        <v>342300000</v>
      </c>
      <c r="E44" s="13">
        <f aca="true" t="shared" si="15" ref="E44:J44">+E45+E48+E51+E63+E66</f>
        <v>0</v>
      </c>
      <c r="F44" s="13">
        <f t="shared" si="15"/>
        <v>0</v>
      </c>
      <c r="G44" s="13">
        <f t="shared" si="15"/>
        <v>0</v>
      </c>
      <c r="H44" s="13">
        <f t="shared" si="15"/>
        <v>0</v>
      </c>
      <c r="I44" s="13">
        <f t="shared" si="15"/>
        <v>0</v>
      </c>
      <c r="J44" s="13">
        <f t="shared" si="15"/>
        <v>342300000</v>
      </c>
      <c r="K44" s="13">
        <v>0</v>
      </c>
      <c r="L44" s="13"/>
      <c r="M44" s="13">
        <f>+M45+M48+M51+M63+M66</f>
        <v>17130156</v>
      </c>
      <c r="N44" s="13"/>
      <c r="O44" s="13">
        <f>+O45+O48+O51+O63+O66</f>
        <v>12709501</v>
      </c>
      <c r="P44" s="13">
        <f>+P45+P48+P51+P63+P66</f>
        <v>12709501</v>
      </c>
      <c r="Q44" s="13">
        <f>+Q45+Q48+Q51+Q63+Q66</f>
        <v>12709501</v>
      </c>
      <c r="R44" s="13">
        <f>J44-O44</f>
        <v>329590499</v>
      </c>
      <c r="S44" s="13">
        <f t="shared" si="1"/>
        <v>0</v>
      </c>
    </row>
    <row r="45" spans="1:19" s="17" customFormat="1" ht="15" customHeight="1">
      <c r="A45" s="12" t="s">
        <v>61</v>
      </c>
      <c r="B45" s="12" t="s">
        <v>62</v>
      </c>
      <c r="C45" s="12">
        <v>1</v>
      </c>
      <c r="D45" s="13">
        <v>40600000</v>
      </c>
      <c r="E45" s="14">
        <v>0</v>
      </c>
      <c r="F45" s="14">
        <v>0</v>
      </c>
      <c r="G45" s="15"/>
      <c r="H45" s="14">
        <v>0</v>
      </c>
      <c r="I45" s="14">
        <v>0</v>
      </c>
      <c r="J45" s="13">
        <f>D45+E45-F45-H45+I45</f>
        <v>40600000</v>
      </c>
      <c r="K45" s="16" t="s">
        <v>101</v>
      </c>
      <c r="L45" s="16"/>
      <c r="M45" s="13">
        <f>SUM(M46:M47)</f>
        <v>1243840</v>
      </c>
      <c r="N45" s="13"/>
      <c r="O45" s="13">
        <f>SUM(O46:O47)</f>
        <v>1243840</v>
      </c>
      <c r="P45" s="13">
        <f>SUM(P46:P47)</f>
        <v>1243840</v>
      </c>
      <c r="Q45" s="13">
        <f>SUM(Q46:Q47)</f>
        <v>1243840</v>
      </c>
      <c r="R45" s="13">
        <f>J45-O45</f>
        <v>39356160</v>
      </c>
      <c r="S45" s="13">
        <f t="shared" si="1"/>
        <v>0</v>
      </c>
    </row>
    <row r="46" spans="1:19" ht="15" customHeight="1">
      <c r="A46" s="2" t="s">
        <v>61</v>
      </c>
      <c r="B46" s="2" t="s">
        <v>114</v>
      </c>
      <c r="C46" s="2"/>
      <c r="D46" s="3"/>
      <c r="E46" s="4"/>
      <c r="F46" s="4"/>
      <c r="G46" s="5"/>
      <c r="H46" s="4"/>
      <c r="I46" s="4"/>
      <c r="J46" s="3"/>
      <c r="K46" s="6">
        <v>68021</v>
      </c>
      <c r="L46" s="6"/>
      <c r="M46" s="3">
        <v>38000</v>
      </c>
      <c r="N46" s="3"/>
      <c r="O46" s="3">
        <v>38000</v>
      </c>
      <c r="P46" s="3">
        <v>38000</v>
      </c>
      <c r="Q46" s="3">
        <v>38000</v>
      </c>
      <c r="R46" s="3"/>
      <c r="S46" s="3">
        <f t="shared" si="1"/>
        <v>0</v>
      </c>
    </row>
    <row r="47" spans="1:19" ht="15" customHeight="1">
      <c r="A47" s="2" t="s">
        <v>61</v>
      </c>
      <c r="B47" s="2" t="s">
        <v>115</v>
      </c>
      <c r="C47" s="2"/>
      <c r="D47" s="3"/>
      <c r="E47" s="4"/>
      <c r="F47" s="4"/>
      <c r="G47" s="5"/>
      <c r="H47" s="4"/>
      <c r="I47" s="4"/>
      <c r="J47" s="3"/>
      <c r="K47" s="6">
        <v>64220</v>
      </c>
      <c r="L47" s="6"/>
      <c r="M47" s="3">
        <v>1205840</v>
      </c>
      <c r="N47" s="3"/>
      <c r="O47" s="3">
        <v>1205840</v>
      </c>
      <c r="P47" s="3">
        <v>1205840</v>
      </c>
      <c r="Q47" s="3">
        <v>1205840</v>
      </c>
      <c r="R47" s="3"/>
      <c r="S47" s="3">
        <f t="shared" si="1"/>
        <v>0</v>
      </c>
    </row>
    <row r="48" spans="1:19" s="17" customFormat="1" ht="15" customHeight="1">
      <c r="A48" s="12" t="s">
        <v>63</v>
      </c>
      <c r="B48" s="12" t="s">
        <v>64</v>
      </c>
      <c r="C48" s="12">
        <v>1</v>
      </c>
      <c r="D48" s="13">
        <v>18500000</v>
      </c>
      <c r="E48" s="14">
        <v>0</v>
      </c>
      <c r="F48" s="14">
        <v>0</v>
      </c>
      <c r="G48" s="15"/>
      <c r="H48" s="14">
        <v>0</v>
      </c>
      <c r="I48" s="14">
        <v>0</v>
      </c>
      <c r="J48" s="13">
        <f>D48+E48-F48-H48+I48</f>
        <v>18500000</v>
      </c>
      <c r="K48" s="22">
        <v>71434</v>
      </c>
      <c r="L48" s="22"/>
      <c r="M48" s="13">
        <f>SUM(M49:M50)</f>
        <v>4460655</v>
      </c>
      <c r="N48" s="13"/>
      <c r="O48" s="13">
        <f>SUM(O49:O50)</f>
        <v>40000</v>
      </c>
      <c r="P48" s="13">
        <f>SUM(P49:P50)</f>
        <v>40000</v>
      </c>
      <c r="Q48" s="13">
        <f>SUM(Q49:Q50)</f>
        <v>40000</v>
      </c>
      <c r="R48" s="13">
        <f>J48-O48</f>
        <v>18460000</v>
      </c>
      <c r="S48" s="13">
        <f t="shared" si="1"/>
        <v>0</v>
      </c>
    </row>
    <row r="49" spans="1:19" ht="15" customHeight="1">
      <c r="A49" s="2" t="s">
        <v>63</v>
      </c>
      <c r="B49" s="2" t="s">
        <v>142</v>
      </c>
      <c r="C49" s="2"/>
      <c r="D49" s="3"/>
      <c r="E49" s="4"/>
      <c r="F49" s="4"/>
      <c r="G49" s="5"/>
      <c r="H49" s="4"/>
      <c r="I49" s="4"/>
      <c r="J49" s="3"/>
      <c r="K49" s="6">
        <v>71359</v>
      </c>
      <c r="L49" s="6"/>
      <c r="M49" s="3">
        <v>4420655</v>
      </c>
      <c r="N49" s="3"/>
      <c r="O49" s="3"/>
      <c r="P49" s="3"/>
      <c r="Q49" s="3"/>
      <c r="R49" s="3"/>
      <c r="S49" s="3"/>
    </row>
    <row r="50" spans="1:21" ht="15" customHeight="1">
      <c r="A50" s="2" t="s">
        <v>63</v>
      </c>
      <c r="B50" s="2" t="s">
        <v>135</v>
      </c>
      <c r="C50" s="2"/>
      <c r="D50" s="3"/>
      <c r="E50" s="4"/>
      <c r="F50" s="4"/>
      <c r="G50" s="5"/>
      <c r="H50" s="4"/>
      <c r="I50" s="4"/>
      <c r="J50" s="3"/>
      <c r="K50" s="6">
        <v>73210</v>
      </c>
      <c r="L50" s="6"/>
      <c r="M50" s="3">
        <v>40000</v>
      </c>
      <c r="N50" s="3"/>
      <c r="O50" s="3">
        <v>40000</v>
      </c>
      <c r="P50" s="3">
        <v>40000</v>
      </c>
      <c r="Q50" s="3">
        <v>40000</v>
      </c>
      <c r="R50" s="3"/>
      <c r="S50" s="3">
        <f t="shared" si="1"/>
        <v>0</v>
      </c>
      <c r="U50" s="1" t="s">
        <v>141</v>
      </c>
    </row>
    <row r="51" spans="1:19" s="17" customFormat="1" ht="15" customHeight="1">
      <c r="A51" s="12" t="s">
        <v>65</v>
      </c>
      <c r="B51" s="12" t="s">
        <v>66</v>
      </c>
      <c r="C51" s="12">
        <v>1</v>
      </c>
      <c r="D51" s="13">
        <v>179000000</v>
      </c>
      <c r="E51" s="14">
        <v>0</v>
      </c>
      <c r="F51" s="14">
        <v>0</v>
      </c>
      <c r="G51" s="15"/>
      <c r="H51" s="14">
        <v>0</v>
      </c>
      <c r="I51" s="14">
        <v>0</v>
      </c>
      <c r="J51" s="13">
        <f>D51+E51-F51-H51+I51</f>
        <v>179000000</v>
      </c>
      <c r="K51" s="16"/>
      <c r="L51" s="16"/>
      <c r="M51" s="13">
        <f>SUM(M52:M62)</f>
        <v>5704538</v>
      </c>
      <c r="N51" s="13"/>
      <c r="O51" s="13">
        <f>SUM(O52:O62)</f>
        <v>5704538</v>
      </c>
      <c r="P51" s="13">
        <f>SUM(P52:P62)</f>
        <v>5704538</v>
      </c>
      <c r="Q51" s="13">
        <f>SUM(Q52:Q62)</f>
        <v>5704538</v>
      </c>
      <c r="R51" s="13">
        <f>J51-O51</f>
        <v>173295462</v>
      </c>
      <c r="S51" s="13">
        <f t="shared" si="1"/>
        <v>0</v>
      </c>
    </row>
    <row r="52" spans="1:19" ht="15" customHeight="1">
      <c r="A52" s="2" t="s">
        <v>65</v>
      </c>
      <c r="B52" s="2" t="s">
        <v>119</v>
      </c>
      <c r="C52" s="2"/>
      <c r="D52" s="3"/>
      <c r="E52" s="4"/>
      <c r="F52" s="4"/>
      <c r="G52" s="5"/>
      <c r="H52" s="4"/>
      <c r="I52" s="4"/>
      <c r="J52" s="3"/>
      <c r="K52" s="6">
        <v>84120</v>
      </c>
      <c r="L52" s="6"/>
      <c r="M52" s="3">
        <v>247581</v>
      </c>
      <c r="N52" s="3"/>
      <c r="O52" s="3">
        <v>247581</v>
      </c>
      <c r="P52" s="3">
        <v>247581</v>
      </c>
      <c r="Q52" s="3">
        <v>247581</v>
      </c>
      <c r="R52" s="3"/>
      <c r="S52" s="3">
        <f t="shared" si="1"/>
        <v>0</v>
      </c>
    </row>
    <row r="53" spans="1:19" ht="15" customHeight="1">
      <c r="A53" s="2" t="s">
        <v>65</v>
      </c>
      <c r="B53" s="2" t="s">
        <v>140</v>
      </c>
      <c r="C53" s="2"/>
      <c r="D53" s="3"/>
      <c r="E53" s="4"/>
      <c r="F53" s="4"/>
      <c r="G53" s="5"/>
      <c r="H53" s="4"/>
      <c r="I53" s="4"/>
      <c r="J53" s="3"/>
      <c r="K53" s="6">
        <v>84222</v>
      </c>
      <c r="L53" s="6"/>
      <c r="M53" s="3">
        <v>407456</v>
      </c>
      <c r="N53" s="3"/>
      <c r="O53" s="3">
        <v>407456</v>
      </c>
      <c r="P53" s="3">
        <v>407456</v>
      </c>
      <c r="Q53" s="3">
        <v>407456</v>
      </c>
      <c r="R53" s="3"/>
      <c r="S53" s="3">
        <f t="shared" si="1"/>
        <v>0</v>
      </c>
    </row>
    <row r="54" spans="1:21" ht="15" customHeight="1">
      <c r="A54" s="2" t="s">
        <v>65</v>
      </c>
      <c r="B54" s="2" t="s">
        <v>138</v>
      </c>
      <c r="C54" s="2"/>
      <c r="D54" s="3"/>
      <c r="E54" s="4"/>
      <c r="F54" s="4"/>
      <c r="G54" s="5"/>
      <c r="H54" s="4"/>
      <c r="I54" s="4"/>
      <c r="J54" s="3"/>
      <c r="K54" s="6">
        <v>86312</v>
      </c>
      <c r="L54" s="6"/>
      <c r="M54" s="3">
        <v>2314700</v>
      </c>
      <c r="N54" s="3"/>
      <c r="O54" s="3">
        <v>2314700</v>
      </c>
      <c r="P54" s="3">
        <v>2314700</v>
      </c>
      <c r="Q54" s="3">
        <v>2314700</v>
      </c>
      <c r="R54" s="3"/>
      <c r="S54" s="3">
        <f t="shared" si="1"/>
        <v>0</v>
      </c>
      <c r="U54" s="23"/>
    </row>
    <row r="55" spans="1:19" ht="15" customHeight="1">
      <c r="A55" s="2" t="s">
        <v>65</v>
      </c>
      <c r="B55" s="2" t="s">
        <v>116</v>
      </c>
      <c r="C55" s="2"/>
      <c r="D55" s="3"/>
      <c r="E55" s="4"/>
      <c r="F55" s="4"/>
      <c r="G55" s="5"/>
      <c r="H55" s="4"/>
      <c r="I55" s="4"/>
      <c r="J55" s="3"/>
      <c r="K55" s="6">
        <v>86320</v>
      </c>
      <c r="L55" s="6"/>
      <c r="M55" s="3">
        <v>87000</v>
      </c>
      <c r="N55" s="3"/>
      <c r="O55" s="3">
        <v>87000</v>
      </c>
      <c r="P55" s="3">
        <v>87000</v>
      </c>
      <c r="Q55" s="3">
        <v>87000</v>
      </c>
      <c r="R55" s="3"/>
      <c r="S55" s="3">
        <f t="shared" si="1"/>
        <v>0</v>
      </c>
    </row>
    <row r="56" spans="1:19" ht="15" customHeight="1">
      <c r="A56" s="2" t="s">
        <v>65</v>
      </c>
      <c r="B56" s="2" t="s">
        <v>139</v>
      </c>
      <c r="C56" s="2"/>
      <c r="D56" s="3"/>
      <c r="E56" s="4"/>
      <c r="F56" s="4"/>
      <c r="G56" s="5"/>
      <c r="H56" s="4"/>
      <c r="I56" s="4"/>
      <c r="J56" s="3"/>
      <c r="K56" s="6">
        <v>86330</v>
      </c>
      <c r="L56" s="6"/>
      <c r="M56" s="3">
        <v>350600</v>
      </c>
      <c r="N56" s="3"/>
      <c r="O56" s="3">
        <v>350600</v>
      </c>
      <c r="P56" s="3">
        <v>350600</v>
      </c>
      <c r="Q56" s="3">
        <v>350600</v>
      </c>
      <c r="R56" s="3"/>
      <c r="S56" s="3">
        <f t="shared" si="1"/>
        <v>0</v>
      </c>
    </row>
    <row r="57" spans="1:19" ht="15" customHeight="1">
      <c r="A57" s="2" t="s">
        <v>65</v>
      </c>
      <c r="B57" s="2" t="s">
        <v>120</v>
      </c>
      <c r="C57" s="2"/>
      <c r="D57" s="3"/>
      <c r="E57" s="4"/>
      <c r="F57" s="4"/>
      <c r="G57" s="5"/>
      <c r="H57" s="4"/>
      <c r="I57" s="4"/>
      <c r="J57" s="3"/>
      <c r="K57" s="6">
        <v>89121</v>
      </c>
      <c r="L57" s="6"/>
      <c r="M57" s="3">
        <v>899200</v>
      </c>
      <c r="N57" s="3"/>
      <c r="O57" s="3">
        <v>899200</v>
      </c>
      <c r="P57" s="3">
        <v>899200</v>
      </c>
      <c r="Q57" s="3">
        <v>899200</v>
      </c>
      <c r="R57" s="3"/>
      <c r="S57" s="3">
        <f t="shared" si="1"/>
        <v>0</v>
      </c>
    </row>
    <row r="58" spans="1:19" ht="15" customHeight="1">
      <c r="A58" s="2" t="s">
        <v>65</v>
      </c>
      <c r="B58" s="2" t="s">
        <v>123</v>
      </c>
      <c r="C58" s="2"/>
      <c r="D58" s="3"/>
      <c r="E58" s="4"/>
      <c r="F58" s="4"/>
      <c r="G58" s="5"/>
      <c r="H58" s="4"/>
      <c r="I58" s="4"/>
      <c r="J58" s="3"/>
      <c r="K58" s="6">
        <v>87142</v>
      </c>
      <c r="L58" s="6"/>
      <c r="M58" s="3">
        <v>162000</v>
      </c>
      <c r="N58" s="3"/>
      <c r="O58" s="3">
        <v>162000</v>
      </c>
      <c r="P58" s="3">
        <v>162000</v>
      </c>
      <c r="Q58" s="3">
        <v>162000</v>
      </c>
      <c r="R58" s="3"/>
      <c r="S58" s="3">
        <f t="shared" si="1"/>
        <v>0</v>
      </c>
    </row>
    <row r="59" spans="1:19" ht="15" customHeight="1">
      <c r="A59" s="2" t="s">
        <v>65</v>
      </c>
      <c r="B59" s="2" t="s">
        <v>124</v>
      </c>
      <c r="C59" s="2"/>
      <c r="D59" s="3"/>
      <c r="E59" s="4"/>
      <c r="F59" s="4"/>
      <c r="G59" s="5"/>
      <c r="H59" s="4"/>
      <c r="I59" s="4"/>
      <c r="J59" s="3"/>
      <c r="K59" s="6">
        <v>8715203</v>
      </c>
      <c r="L59" s="6"/>
      <c r="M59" s="3">
        <v>65000</v>
      </c>
      <c r="N59" s="3"/>
      <c r="O59" s="3">
        <v>65000</v>
      </c>
      <c r="P59" s="3">
        <v>65000</v>
      </c>
      <c r="Q59" s="3">
        <v>65000</v>
      </c>
      <c r="R59" s="3"/>
      <c r="S59" s="3">
        <f t="shared" si="1"/>
        <v>0</v>
      </c>
    </row>
    <row r="60" spans="1:19" ht="15" customHeight="1">
      <c r="A60" s="2" t="s">
        <v>65</v>
      </c>
      <c r="B60" s="2" t="s">
        <v>122</v>
      </c>
      <c r="C60" s="2"/>
      <c r="D60" s="3"/>
      <c r="E60" s="4"/>
      <c r="F60" s="4"/>
      <c r="G60" s="5"/>
      <c r="H60" s="4"/>
      <c r="I60" s="4"/>
      <c r="J60" s="3"/>
      <c r="K60" s="6">
        <v>8715205</v>
      </c>
      <c r="L60" s="6"/>
      <c r="M60" s="3">
        <v>843001</v>
      </c>
      <c r="N60" s="3"/>
      <c r="O60" s="3">
        <v>843001</v>
      </c>
      <c r="P60" s="3">
        <v>843001</v>
      </c>
      <c r="Q60" s="3">
        <v>843001</v>
      </c>
      <c r="R60" s="3"/>
      <c r="S60" s="3">
        <f t="shared" si="1"/>
        <v>0</v>
      </c>
    </row>
    <row r="61" spans="1:19" ht="15" customHeight="1">
      <c r="A61" s="2" t="s">
        <v>65</v>
      </c>
      <c r="B61" s="2" t="s">
        <v>125</v>
      </c>
      <c r="C61" s="2"/>
      <c r="D61" s="3"/>
      <c r="E61" s="4"/>
      <c r="F61" s="4"/>
      <c r="G61" s="5"/>
      <c r="H61" s="4"/>
      <c r="I61" s="4"/>
      <c r="J61" s="3"/>
      <c r="K61" s="6">
        <v>87130</v>
      </c>
      <c r="L61" s="6"/>
      <c r="M61" s="3">
        <v>208000</v>
      </c>
      <c r="N61" s="3"/>
      <c r="O61" s="3">
        <v>208000</v>
      </c>
      <c r="P61" s="3">
        <v>208000</v>
      </c>
      <c r="Q61" s="3">
        <v>208000</v>
      </c>
      <c r="R61" s="3"/>
      <c r="S61" s="3">
        <f t="shared" si="1"/>
        <v>0</v>
      </c>
    </row>
    <row r="62" spans="1:19" ht="15" customHeight="1">
      <c r="A62" s="2" t="s">
        <v>65</v>
      </c>
      <c r="B62" s="2" t="s">
        <v>121</v>
      </c>
      <c r="C62" s="2"/>
      <c r="D62" s="3"/>
      <c r="E62" s="4"/>
      <c r="F62" s="4"/>
      <c r="G62" s="5"/>
      <c r="H62" s="4"/>
      <c r="I62" s="4"/>
      <c r="J62" s="3"/>
      <c r="K62" s="6">
        <v>8715999</v>
      </c>
      <c r="L62" s="6"/>
      <c r="M62" s="3">
        <v>120000</v>
      </c>
      <c r="N62" s="3"/>
      <c r="O62" s="3">
        <v>120000</v>
      </c>
      <c r="P62" s="3">
        <v>120000</v>
      </c>
      <c r="Q62" s="3">
        <v>120000</v>
      </c>
      <c r="R62" s="3"/>
      <c r="S62" s="3">
        <f t="shared" si="1"/>
        <v>0</v>
      </c>
    </row>
    <row r="63" spans="1:19" s="17" customFormat="1" ht="15" customHeight="1">
      <c r="A63" s="12" t="s">
        <v>67</v>
      </c>
      <c r="B63" s="12" t="s">
        <v>68</v>
      </c>
      <c r="C63" s="12">
        <v>1</v>
      </c>
      <c r="D63" s="13">
        <v>40000000</v>
      </c>
      <c r="E63" s="14">
        <v>0</v>
      </c>
      <c r="F63" s="14">
        <v>0</v>
      </c>
      <c r="G63" s="15"/>
      <c r="H63" s="14">
        <v>0</v>
      </c>
      <c r="I63" s="14">
        <v>0</v>
      </c>
      <c r="J63" s="13">
        <f>D63+E63-F63-H63+I63</f>
        <v>40000000</v>
      </c>
      <c r="K63" s="16"/>
      <c r="L63" s="16"/>
      <c r="M63" s="13">
        <f>SUM(M64:M65)</f>
        <v>715830</v>
      </c>
      <c r="N63" s="13"/>
      <c r="O63" s="13">
        <f>SUM(O64:O65)</f>
        <v>715830</v>
      </c>
      <c r="P63" s="13">
        <f>SUM(P64:P65)</f>
        <v>715830</v>
      </c>
      <c r="Q63" s="13">
        <f>SUM(Q64:Q65)</f>
        <v>715830</v>
      </c>
      <c r="R63" s="13">
        <f>J63-O63</f>
        <v>39284170</v>
      </c>
      <c r="S63" s="13">
        <f>P63-Q63</f>
        <v>0</v>
      </c>
    </row>
    <row r="64" spans="1:19" s="39" customFormat="1" ht="15" customHeight="1">
      <c r="A64" s="33" t="s">
        <v>67</v>
      </c>
      <c r="B64" s="34" t="s">
        <v>136</v>
      </c>
      <c r="C64" s="34"/>
      <c r="D64" s="35"/>
      <c r="E64" s="36"/>
      <c r="F64" s="36"/>
      <c r="G64" s="37"/>
      <c r="H64" s="36"/>
      <c r="I64" s="36"/>
      <c r="J64" s="35"/>
      <c r="K64" s="38">
        <v>94231</v>
      </c>
      <c r="L64" s="38"/>
      <c r="M64" s="35">
        <v>120830</v>
      </c>
      <c r="N64" s="35"/>
      <c r="O64" s="35">
        <v>120830</v>
      </c>
      <c r="P64" s="35">
        <v>120830</v>
      </c>
      <c r="Q64" s="35">
        <v>120830</v>
      </c>
      <c r="R64" s="35"/>
      <c r="S64" s="35"/>
    </row>
    <row r="65" spans="1:19" s="39" customFormat="1" ht="15" customHeight="1" thickBot="1">
      <c r="A65" s="40" t="s">
        <v>67</v>
      </c>
      <c r="B65" s="34" t="s">
        <v>126</v>
      </c>
      <c r="C65" s="34"/>
      <c r="D65" s="35"/>
      <c r="E65" s="36"/>
      <c r="F65" s="36"/>
      <c r="G65" s="37"/>
      <c r="H65" s="36"/>
      <c r="I65" s="36"/>
      <c r="J65" s="35"/>
      <c r="K65" s="38">
        <v>99000</v>
      </c>
      <c r="L65" s="38"/>
      <c r="M65" s="35">
        <v>595000</v>
      </c>
      <c r="N65" s="35"/>
      <c r="O65" s="35">
        <v>595000</v>
      </c>
      <c r="P65" s="35">
        <v>595000</v>
      </c>
      <c r="Q65" s="35">
        <v>595000</v>
      </c>
      <c r="R65" s="35"/>
      <c r="S65" s="35"/>
    </row>
    <row r="66" spans="1:19" s="17" customFormat="1" ht="15" customHeight="1">
      <c r="A66" s="24" t="s">
        <v>69</v>
      </c>
      <c r="B66" s="12" t="s">
        <v>70</v>
      </c>
      <c r="C66" s="12"/>
      <c r="D66" s="13">
        <f>+D67+D68</f>
        <v>64200000</v>
      </c>
      <c r="E66" s="13">
        <f aca="true" t="shared" si="16" ref="E66:R66">+E67+E68</f>
        <v>0</v>
      </c>
      <c r="F66" s="13">
        <f t="shared" si="16"/>
        <v>0</v>
      </c>
      <c r="G66" s="13">
        <f t="shared" si="16"/>
        <v>0</v>
      </c>
      <c r="H66" s="13">
        <f t="shared" si="16"/>
        <v>0</v>
      </c>
      <c r="I66" s="13">
        <f t="shared" si="16"/>
        <v>0</v>
      </c>
      <c r="J66" s="13">
        <f t="shared" si="16"/>
        <v>64200000</v>
      </c>
      <c r="K66" s="13"/>
      <c r="L66" s="13"/>
      <c r="M66" s="13">
        <f t="shared" si="16"/>
        <v>5005293</v>
      </c>
      <c r="N66" s="13"/>
      <c r="O66" s="13">
        <f t="shared" si="16"/>
        <v>5005293</v>
      </c>
      <c r="P66" s="13">
        <f t="shared" si="16"/>
        <v>5005293</v>
      </c>
      <c r="Q66" s="13">
        <f t="shared" si="16"/>
        <v>5005293</v>
      </c>
      <c r="R66" s="13">
        <f t="shared" si="16"/>
        <v>59194707</v>
      </c>
      <c r="S66" s="13">
        <f t="shared" si="1"/>
        <v>0</v>
      </c>
    </row>
    <row r="67" spans="1:19" ht="15" customHeight="1">
      <c r="A67" s="2" t="s">
        <v>69</v>
      </c>
      <c r="B67" s="2" t="s">
        <v>102</v>
      </c>
      <c r="C67" s="2">
        <v>1</v>
      </c>
      <c r="D67" s="3">
        <v>44940000</v>
      </c>
      <c r="E67" s="4"/>
      <c r="F67" s="4"/>
      <c r="G67" s="5"/>
      <c r="H67" s="4"/>
      <c r="I67" s="4"/>
      <c r="J67" s="3">
        <v>44940000</v>
      </c>
      <c r="K67" s="6">
        <v>63111</v>
      </c>
      <c r="L67" s="6"/>
      <c r="M67" s="3">
        <v>3503705</v>
      </c>
      <c r="N67" s="3"/>
      <c r="O67" s="3">
        <v>3503705</v>
      </c>
      <c r="P67" s="3">
        <v>3503705</v>
      </c>
      <c r="Q67" s="3">
        <v>3503705</v>
      </c>
      <c r="R67" s="3">
        <f>J67-O67</f>
        <v>41436295</v>
      </c>
      <c r="S67" s="3">
        <f t="shared" si="1"/>
        <v>0</v>
      </c>
    </row>
    <row r="68" spans="1:19" ht="15" customHeight="1">
      <c r="A68" s="2" t="s">
        <v>69</v>
      </c>
      <c r="B68" s="2" t="s">
        <v>103</v>
      </c>
      <c r="C68" s="2">
        <v>1</v>
      </c>
      <c r="D68" s="3">
        <v>19260000</v>
      </c>
      <c r="E68" s="4"/>
      <c r="F68" s="4"/>
      <c r="G68" s="5"/>
      <c r="H68" s="4"/>
      <c r="I68" s="4"/>
      <c r="J68" s="3">
        <v>19260000</v>
      </c>
      <c r="K68" s="6">
        <v>63311</v>
      </c>
      <c r="L68" s="6"/>
      <c r="M68" s="3">
        <v>1501588</v>
      </c>
      <c r="N68" s="3"/>
      <c r="O68" s="3">
        <v>1501588</v>
      </c>
      <c r="P68" s="3">
        <v>1501588</v>
      </c>
      <c r="Q68" s="3">
        <v>1501588</v>
      </c>
      <c r="R68" s="3">
        <f>J68-O68</f>
        <v>17758412</v>
      </c>
      <c r="S68" s="3">
        <f t="shared" si="1"/>
        <v>0</v>
      </c>
    </row>
    <row r="69" spans="1:20" s="17" customFormat="1" ht="15" customHeight="1">
      <c r="A69" s="12" t="s">
        <v>71</v>
      </c>
      <c r="B69" s="12" t="s">
        <v>72</v>
      </c>
      <c r="C69" s="12"/>
      <c r="D69" s="13">
        <f>+D73+D70</f>
        <v>3000000</v>
      </c>
      <c r="E69" s="13">
        <f aca="true" t="shared" si="17" ref="E69:S69">+E73+E70</f>
        <v>0</v>
      </c>
      <c r="F69" s="13">
        <f t="shared" si="17"/>
        <v>0</v>
      </c>
      <c r="G69" s="13">
        <f t="shared" si="17"/>
        <v>0</v>
      </c>
      <c r="H69" s="13">
        <f t="shared" si="17"/>
        <v>0</v>
      </c>
      <c r="I69" s="13">
        <f t="shared" si="17"/>
        <v>0</v>
      </c>
      <c r="J69" s="13">
        <f t="shared" si="17"/>
        <v>3000000</v>
      </c>
      <c r="K69" s="13">
        <f t="shared" si="17"/>
        <v>0</v>
      </c>
      <c r="L69" s="13"/>
      <c r="M69" s="13">
        <f t="shared" si="17"/>
        <v>0</v>
      </c>
      <c r="N69" s="13"/>
      <c r="O69" s="13">
        <f t="shared" si="17"/>
        <v>0</v>
      </c>
      <c r="P69" s="13">
        <f t="shared" si="17"/>
        <v>0</v>
      </c>
      <c r="Q69" s="13">
        <f t="shared" si="17"/>
        <v>0</v>
      </c>
      <c r="R69" s="13">
        <f t="shared" si="17"/>
        <v>3000000</v>
      </c>
      <c r="S69" s="13">
        <f t="shared" si="17"/>
        <v>0</v>
      </c>
      <c r="T69" s="13"/>
    </row>
    <row r="70" spans="1:19" s="17" customFormat="1" ht="15" customHeight="1">
      <c r="A70" s="12" t="s">
        <v>73</v>
      </c>
      <c r="B70" s="29" t="s">
        <v>74</v>
      </c>
      <c r="C70" s="29"/>
      <c r="D70" s="13">
        <f>+D71</f>
        <v>2000000</v>
      </c>
      <c r="E70" s="13">
        <f aca="true" t="shared" si="18" ref="E70:S71">+E71</f>
        <v>0</v>
      </c>
      <c r="F70" s="13">
        <f t="shared" si="18"/>
        <v>0</v>
      </c>
      <c r="G70" s="13">
        <f t="shared" si="18"/>
        <v>0</v>
      </c>
      <c r="H70" s="13">
        <f t="shared" si="18"/>
        <v>0</v>
      </c>
      <c r="I70" s="13">
        <f t="shared" si="18"/>
        <v>0</v>
      </c>
      <c r="J70" s="13">
        <f t="shared" si="18"/>
        <v>2000000</v>
      </c>
      <c r="K70" s="13">
        <f t="shared" si="18"/>
        <v>0</v>
      </c>
      <c r="L70" s="13"/>
      <c r="M70" s="13">
        <f t="shared" si="18"/>
        <v>0</v>
      </c>
      <c r="N70" s="13"/>
      <c r="O70" s="13">
        <f t="shared" si="18"/>
        <v>0</v>
      </c>
      <c r="P70" s="13">
        <f t="shared" si="18"/>
        <v>0</v>
      </c>
      <c r="Q70" s="13">
        <f t="shared" si="18"/>
        <v>0</v>
      </c>
      <c r="R70" s="13">
        <f t="shared" si="18"/>
        <v>2000000</v>
      </c>
      <c r="S70" s="13">
        <f t="shared" si="18"/>
        <v>0</v>
      </c>
    </row>
    <row r="71" spans="1:19" s="17" customFormat="1" ht="15" customHeight="1">
      <c r="A71" s="12" t="s">
        <v>75</v>
      </c>
      <c r="B71" s="12" t="s">
        <v>76</v>
      </c>
      <c r="C71" s="12"/>
      <c r="D71" s="13">
        <f>+D72</f>
        <v>2000000</v>
      </c>
      <c r="E71" s="13">
        <f t="shared" si="18"/>
        <v>0</v>
      </c>
      <c r="F71" s="13">
        <f t="shared" si="18"/>
        <v>0</v>
      </c>
      <c r="G71" s="13">
        <f t="shared" si="18"/>
        <v>0</v>
      </c>
      <c r="H71" s="13">
        <f t="shared" si="18"/>
        <v>0</v>
      </c>
      <c r="I71" s="13">
        <f t="shared" si="18"/>
        <v>0</v>
      </c>
      <c r="J71" s="13">
        <f t="shared" si="18"/>
        <v>2000000</v>
      </c>
      <c r="K71" s="13">
        <f t="shared" si="18"/>
        <v>0</v>
      </c>
      <c r="L71" s="13"/>
      <c r="M71" s="13">
        <f t="shared" si="18"/>
        <v>0</v>
      </c>
      <c r="N71" s="13"/>
      <c r="O71" s="13">
        <f t="shared" si="18"/>
        <v>0</v>
      </c>
      <c r="P71" s="13">
        <f t="shared" si="18"/>
        <v>0</v>
      </c>
      <c r="Q71" s="13">
        <f t="shared" si="18"/>
        <v>0</v>
      </c>
      <c r="R71" s="13">
        <f t="shared" si="18"/>
        <v>2000000</v>
      </c>
      <c r="S71" s="13">
        <f>+S72</f>
        <v>0</v>
      </c>
    </row>
    <row r="72" spans="1:19" ht="15" customHeight="1">
      <c r="A72" s="2" t="s">
        <v>77</v>
      </c>
      <c r="B72" s="2" t="s">
        <v>78</v>
      </c>
      <c r="C72" s="2">
        <v>1</v>
      </c>
      <c r="D72" s="3">
        <v>2000000</v>
      </c>
      <c r="E72" s="4">
        <v>0</v>
      </c>
      <c r="F72" s="4">
        <v>0</v>
      </c>
      <c r="G72" s="5"/>
      <c r="H72" s="4">
        <v>0</v>
      </c>
      <c r="I72" s="4">
        <v>0</v>
      </c>
      <c r="J72" s="3">
        <f>D72+E72-F72-H72+I72</f>
        <v>2000000</v>
      </c>
      <c r="K72" s="19"/>
      <c r="L72" s="19"/>
      <c r="M72" s="3">
        <v>0</v>
      </c>
      <c r="N72" s="3"/>
      <c r="O72" s="3">
        <v>0</v>
      </c>
      <c r="P72" s="3">
        <v>0</v>
      </c>
      <c r="Q72" s="3">
        <v>0</v>
      </c>
      <c r="R72" s="3">
        <f>J72-O72</f>
        <v>2000000</v>
      </c>
      <c r="S72" s="3">
        <f t="shared" si="1"/>
        <v>0</v>
      </c>
    </row>
    <row r="73" spans="1:19" s="17" customFormat="1" ht="15" customHeight="1">
      <c r="A73" s="12" t="s">
        <v>79</v>
      </c>
      <c r="B73" s="12" t="s">
        <v>80</v>
      </c>
      <c r="C73" s="12"/>
      <c r="D73" s="13">
        <f>+D74</f>
        <v>1000000</v>
      </c>
      <c r="E73" s="13">
        <f aca="true" t="shared" si="19" ref="E73:S74">+E74</f>
        <v>0</v>
      </c>
      <c r="F73" s="13">
        <f t="shared" si="19"/>
        <v>0</v>
      </c>
      <c r="G73" s="13">
        <f t="shared" si="19"/>
        <v>0</v>
      </c>
      <c r="H73" s="13">
        <f t="shared" si="19"/>
        <v>0</v>
      </c>
      <c r="I73" s="13">
        <f t="shared" si="19"/>
        <v>0</v>
      </c>
      <c r="J73" s="13">
        <f t="shared" si="19"/>
        <v>1000000</v>
      </c>
      <c r="K73" s="13">
        <f t="shared" si="19"/>
        <v>0</v>
      </c>
      <c r="L73" s="13"/>
      <c r="M73" s="13">
        <f t="shared" si="19"/>
        <v>0</v>
      </c>
      <c r="N73" s="13"/>
      <c r="O73" s="13">
        <f t="shared" si="19"/>
        <v>0</v>
      </c>
      <c r="P73" s="13">
        <f t="shared" si="19"/>
        <v>0</v>
      </c>
      <c r="Q73" s="13">
        <f t="shared" si="19"/>
        <v>0</v>
      </c>
      <c r="R73" s="13">
        <f t="shared" si="19"/>
        <v>1000000</v>
      </c>
      <c r="S73" s="13">
        <f t="shared" si="19"/>
        <v>0</v>
      </c>
    </row>
    <row r="74" spans="1:19" s="17" customFormat="1" ht="15" customHeight="1">
      <c r="A74" s="12" t="s">
        <v>81</v>
      </c>
      <c r="B74" s="12" t="s">
        <v>82</v>
      </c>
      <c r="C74" s="12"/>
      <c r="D74" s="13">
        <f>+D75</f>
        <v>1000000</v>
      </c>
      <c r="E74" s="13">
        <f t="shared" si="19"/>
        <v>0</v>
      </c>
      <c r="F74" s="13">
        <f t="shared" si="19"/>
        <v>0</v>
      </c>
      <c r="G74" s="13">
        <f t="shared" si="19"/>
        <v>0</v>
      </c>
      <c r="H74" s="13">
        <f t="shared" si="19"/>
        <v>0</v>
      </c>
      <c r="I74" s="13">
        <f t="shared" si="19"/>
        <v>0</v>
      </c>
      <c r="J74" s="13">
        <f t="shared" si="19"/>
        <v>1000000</v>
      </c>
      <c r="K74" s="13">
        <f t="shared" si="19"/>
        <v>0</v>
      </c>
      <c r="L74" s="13"/>
      <c r="M74" s="13">
        <f t="shared" si="19"/>
        <v>0</v>
      </c>
      <c r="N74" s="13"/>
      <c r="O74" s="13">
        <f t="shared" si="19"/>
        <v>0</v>
      </c>
      <c r="P74" s="13">
        <f t="shared" si="19"/>
        <v>0</v>
      </c>
      <c r="Q74" s="13">
        <f t="shared" si="19"/>
        <v>0</v>
      </c>
      <c r="R74" s="13">
        <f t="shared" si="19"/>
        <v>1000000</v>
      </c>
      <c r="S74" s="13">
        <f t="shared" si="19"/>
        <v>0</v>
      </c>
    </row>
    <row r="75" spans="1:19" ht="15" customHeight="1">
      <c r="A75" s="2" t="s">
        <v>83</v>
      </c>
      <c r="B75" s="2" t="s">
        <v>84</v>
      </c>
      <c r="C75" s="2">
        <v>1</v>
      </c>
      <c r="D75" s="3">
        <v>1000000</v>
      </c>
      <c r="E75" s="4">
        <v>0</v>
      </c>
      <c r="F75" s="4">
        <v>0</v>
      </c>
      <c r="G75" s="5"/>
      <c r="H75" s="4">
        <v>0</v>
      </c>
      <c r="I75" s="4">
        <v>0</v>
      </c>
      <c r="J75" s="3">
        <f>D75+E75-F75-H75+I75</f>
        <v>1000000</v>
      </c>
      <c r="K75" s="19"/>
      <c r="L75" s="19"/>
      <c r="M75" s="3">
        <v>0</v>
      </c>
      <c r="N75" s="3"/>
      <c r="O75" s="3">
        <v>0</v>
      </c>
      <c r="P75" s="3">
        <v>0</v>
      </c>
      <c r="Q75" s="3">
        <v>0</v>
      </c>
      <c r="R75" s="3">
        <f>J75-O75</f>
        <v>1000000</v>
      </c>
      <c r="S75" s="3">
        <f t="shared" si="1"/>
        <v>0</v>
      </c>
    </row>
    <row r="77" spans="2:12" ht="19.5" customHeight="1">
      <c r="B77" s="107" t="s">
        <v>131</v>
      </c>
      <c r="C77" s="107"/>
      <c r="D77" s="107"/>
      <c r="E77" s="107"/>
      <c r="K77" s="26" t="s">
        <v>132</v>
      </c>
      <c r="L77" s="26"/>
    </row>
    <row r="78" spans="2:15" ht="13.5" customHeight="1">
      <c r="B78" s="107" t="s">
        <v>133</v>
      </c>
      <c r="C78" s="107"/>
      <c r="D78" s="107"/>
      <c r="E78" s="107"/>
      <c r="K78" s="26" t="s">
        <v>134</v>
      </c>
      <c r="L78" s="26"/>
      <c r="M78" s="26"/>
      <c r="N78" s="26"/>
      <c r="O78" s="26"/>
    </row>
    <row r="79" ht="15">
      <c r="A79" s="27"/>
    </row>
    <row r="80" ht="15">
      <c r="A80" s="27"/>
    </row>
  </sheetData>
  <sheetProtection/>
  <mergeCells count="30">
    <mergeCell ref="Q5:Q6"/>
    <mergeCell ref="S5:S6"/>
    <mergeCell ref="K5:K6"/>
    <mergeCell ref="L5:L6"/>
    <mergeCell ref="A1:S1"/>
    <mergeCell ref="A2:F2"/>
    <mergeCell ref="A3:F3"/>
    <mergeCell ref="G2:I2"/>
    <mergeCell ref="G3:I3"/>
    <mergeCell ref="J2:M2"/>
    <mergeCell ref="B78:E78"/>
    <mergeCell ref="J3:M3"/>
    <mergeCell ref="O3:S3"/>
    <mergeCell ref="O2:S2"/>
    <mergeCell ref="H6:H7"/>
    <mergeCell ref="I6:I7"/>
    <mergeCell ref="R5:R6"/>
    <mergeCell ref="N5:N6"/>
    <mergeCell ref="J5:J6"/>
    <mergeCell ref="M5:M6"/>
    <mergeCell ref="P5:P6"/>
    <mergeCell ref="B77:E77"/>
    <mergeCell ref="F6:F7"/>
    <mergeCell ref="G6:G7"/>
    <mergeCell ref="A5:A6"/>
    <mergeCell ref="B5:B6"/>
    <mergeCell ref="D5:D7"/>
    <mergeCell ref="E5:I5"/>
    <mergeCell ref="E6:E7"/>
    <mergeCell ref="O5:O6"/>
  </mergeCells>
  <printOptions/>
  <pageMargins left="0.7" right="0.7" top="0.75" bottom="0.75" header="0.3" footer="0.3"/>
  <pageSetup fitToHeight="0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="112" zoomScaleNormal="112" zoomScalePageLayoutView="0" workbookViewId="0" topLeftCell="A49">
      <pane xSplit="1" topLeftCell="B1" activePane="topRight" state="frozen"/>
      <selection pane="topLeft" activeCell="A1" sqref="A1"/>
      <selection pane="topRight" activeCell="L80" sqref="L80"/>
    </sheetView>
  </sheetViews>
  <sheetFormatPr defaultColWidth="11.421875" defaultRowHeight="15"/>
  <cols>
    <col min="1" max="1" width="13.8515625" style="25" customWidth="1"/>
    <col min="2" max="2" width="29.00390625" style="1" customWidth="1"/>
    <col min="3" max="3" width="6.8515625" style="1" customWidth="1"/>
    <col min="4" max="4" width="18.140625" style="1" customWidth="1"/>
    <col min="5" max="5" width="11.421875" style="1" customWidth="1"/>
    <col min="6" max="6" width="10.140625" style="1" bestFit="1" customWidth="1"/>
    <col min="7" max="7" width="11.28125" style="1" customWidth="1"/>
    <col min="8" max="8" width="9.421875" style="1" bestFit="1" customWidth="1"/>
    <col min="9" max="9" width="7.7109375" style="1" bestFit="1" customWidth="1"/>
    <col min="10" max="10" width="18.00390625" style="104" customWidth="1"/>
    <col min="11" max="11" width="11.8515625" style="1" customWidth="1"/>
    <col min="12" max="12" width="14.7109375" style="1" customWidth="1"/>
    <col min="13" max="15" width="16.28125" style="1" customWidth="1"/>
    <col min="16" max="16" width="15.28125" style="1" customWidth="1"/>
    <col min="17" max="17" width="16.8515625" style="1" customWidth="1"/>
    <col min="18" max="18" width="16.421875" style="1" customWidth="1"/>
    <col min="19" max="19" width="14.140625" style="1" customWidth="1"/>
    <col min="20" max="20" width="15.00390625" style="1" customWidth="1"/>
    <col min="21" max="21" width="16.140625" style="1" customWidth="1"/>
    <col min="22" max="22" width="16.8515625" style="1" customWidth="1"/>
    <col min="23" max="23" width="15.57421875" style="1" customWidth="1"/>
    <col min="24" max="24" width="16.7109375" style="1" customWidth="1"/>
    <col min="25" max="25" width="11.8515625" style="1" customWidth="1"/>
    <col min="26" max="26" width="11.421875" style="1" customWidth="1"/>
    <col min="27" max="27" width="14.140625" style="1" bestFit="1" customWidth="1"/>
    <col min="28" max="16384" width="11.421875" style="1" customWidth="1"/>
  </cols>
  <sheetData>
    <row r="1" spans="1:25" ht="14.2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6"/>
    </row>
    <row r="2" spans="1:25" ht="11.25" customHeight="1">
      <c r="A2" s="127" t="s">
        <v>86</v>
      </c>
      <c r="B2" s="128"/>
      <c r="C2" s="128"/>
      <c r="D2" s="128"/>
      <c r="E2" s="128"/>
      <c r="F2" s="129"/>
      <c r="G2" s="130" t="s">
        <v>85</v>
      </c>
      <c r="H2" s="131"/>
      <c r="I2" s="132"/>
      <c r="J2" s="117" t="s">
        <v>128</v>
      </c>
      <c r="K2" s="118"/>
      <c r="L2" s="118"/>
      <c r="M2" s="119"/>
      <c r="N2" s="44"/>
      <c r="O2" s="46"/>
      <c r="P2" s="118" t="s">
        <v>127</v>
      </c>
      <c r="Q2" s="118"/>
      <c r="R2" s="118"/>
      <c r="S2" s="118"/>
      <c r="T2" s="118"/>
      <c r="U2" s="118"/>
      <c r="V2" s="118"/>
      <c r="W2" s="118"/>
      <c r="X2" s="118"/>
      <c r="Y2" s="120"/>
    </row>
    <row r="3" spans="1:25" ht="15" customHeight="1">
      <c r="A3" s="127" t="s">
        <v>130</v>
      </c>
      <c r="B3" s="128"/>
      <c r="C3" s="128"/>
      <c r="D3" s="128"/>
      <c r="E3" s="128"/>
      <c r="F3" s="129"/>
      <c r="G3" s="130" t="s">
        <v>1</v>
      </c>
      <c r="H3" s="131"/>
      <c r="I3" s="132"/>
      <c r="J3" s="117" t="s">
        <v>129</v>
      </c>
      <c r="K3" s="118"/>
      <c r="L3" s="118"/>
      <c r="M3" s="119"/>
      <c r="N3" s="44"/>
      <c r="O3" s="45"/>
      <c r="P3" s="118"/>
      <c r="Q3" s="118"/>
      <c r="R3" s="118"/>
      <c r="S3" s="118"/>
      <c r="T3" s="118"/>
      <c r="U3" s="118"/>
      <c r="V3" s="118"/>
      <c r="W3" s="118"/>
      <c r="X3" s="118"/>
      <c r="Y3" s="120"/>
    </row>
    <row r="4" spans="1:25" ht="9.75" customHeight="1" thickBot="1">
      <c r="A4" s="7"/>
      <c r="B4" s="8"/>
      <c r="C4" s="8"/>
      <c r="D4" s="8"/>
      <c r="E4" s="8"/>
      <c r="F4" s="8"/>
      <c r="G4" s="8"/>
      <c r="H4" s="8"/>
      <c r="I4" s="8"/>
      <c r="J4" s="98"/>
      <c r="K4" s="8"/>
      <c r="L4" s="8"/>
      <c r="M4" s="8"/>
      <c r="N4" s="8"/>
      <c r="O4" s="8"/>
      <c r="P4" s="8"/>
      <c r="Q4" s="8"/>
      <c r="R4" s="47"/>
      <c r="S4" s="8"/>
      <c r="T4" s="8"/>
      <c r="U4" s="8"/>
      <c r="V4" s="8"/>
      <c r="W4" s="47"/>
      <c r="X4" s="47"/>
      <c r="Y4" s="7" t="s">
        <v>2</v>
      </c>
    </row>
    <row r="5" spans="1:25" s="9" customFormat="1" ht="30.75" customHeight="1" thickBot="1">
      <c r="A5" s="141" t="s">
        <v>87</v>
      </c>
      <c r="B5" s="153" t="s">
        <v>6</v>
      </c>
      <c r="C5" s="141" t="s">
        <v>144</v>
      </c>
      <c r="D5" s="48" t="s">
        <v>159</v>
      </c>
      <c r="E5" s="144" t="s">
        <v>3</v>
      </c>
      <c r="F5" s="145"/>
      <c r="G5" s="145"/>
      <c r="H5" s="145"/>
      <c r="I5" s="146"/>
      <c r="J5" s="155" t="s">
        <v>96</v>
      </c>
      <c r="K5" s="157" t="s">
        <v>98</v>
      </c>
      <c r="L5" s="144" t="s">
        <v>155</v>
      </c>
      <c r="M5" s="145"/>
      <c r="N5" s="146"/>
      <c r="O5" s="147" t="s">
        <v>157</v>
      </c>
      <c r="P5" s="148"/>
      <c r="Q5" s="149"/>
      <c r="R5" s="150" t="s">
        <v>151</v>
      </c>
      <c r="S5" s="147" t="s">
        <v>158</v>
      </c>
      <c r="T5" s="148"/>
      <c r="U5" s="149"/>
      <c r="V5" s="138" t="s">
        <v>4</v>
      </c>
      <c r="W5" s="139"/>
      <c r="X5" s="140"/>
      <c r="Y5" s="133" t="s">
        <v>152</v>
      </c>
    </row>
    <row r="6" spans="1:25" ht="22.5" customHeight="1" thickBot="1">
      <c r="A6" s="152"/>
      <c r="B6" s="154"/>
      <c r="C6" s="142"/>
      <c r="D6" s="50"/>
      <c r="E6" s="135" t="s">
        <v>89</v>
      </c>
      <c r="F6" s="135" t="s">
        <v>90</v>
      </c>
      <c r="G6" s="135" t="s">
        <v>91</v>
      </c>
      <c r="H6" s="135" t="s">
        <v>92</v>
      </c>
      <c r="I6" s="135" t="s">
        <v>93</v>
      </c>
      <c r="J6" s="156"/>
      <c r="K6" s="158"/>
      <c r="L6" s="52" t="s">
        <v>153</v>
      </c>
      <c r="M6" s="90" t="s">
        <v>156</v>
      </c>
      <c r="N6" s="49" t="s">
        <v>154</v>
      </c>
      <c r="O6" s="53" t="s">
        <v>153</v>
      </c>
      <c r="P6" s="91" t="s">
        <v>156</v>
      </c>
      <c r="Q6" s="54" t="s">
        <v>154</v>
      </c>
      <c r="R6" s="151"/>
      <c r="S6" s="53" t="s">
        <v>153</v>
      </c>
      <c r="T6" s="91" t="s">
        <v>156</v>
      </c>
      <c r="U6" s="54" t="s">
        <v>154</v>
      </c>
      <c r="V6" s="55" t="s">
        <v>153</v>
      </c>
      <c r="W6" s="92" t="s">
        <v>156</v>
      </c>
      <c r="X6" s="51" t="s">
        <v>154</v>
      </c>
      <c r="Y6" s="134"/>
    </row>
    <row r="7" spans="1:25" ht="12" customHeight="1" thickBot="1">
      <c r="A7" s="56"/>
      <c r="B7" s="57"/>
      <c r="C7" s="143"/>
      <c r="D7" s="58">
        <v>1</v>
      </c>
      <c r="E7" s="136"/>
      <c r="F7" s="137"/>
      <c r="G7" s="137"/>
      <c r="H7" s="137"/>
      <c r="I7" s="137"/>
      <c r="J7" s="99" t="s">
        <v>94</v>
      </c>
      <c r="K7" s="59"/>
      <c r="L7" s="59">
        <v>8</v>
      </c>
      <c r="M7" s="59">
        <v>9</v>
      </c>
      <c r="N7" s="60">
        <v>10</v>
      </c>
      <c r="O7" s="59">
        <v>11</v>
      </c>
      <c r="P7" s="60">
        <v>12</v>
      </c>
      <c r="Q7" s="60">
        <v>13</v>
      </c>
      <c r="R7" s="61" t="s">
        <v>160</v>
      </c>
      <c r="S7" s="59">
        <v>15</v>
      </c>
      <c r="T7" s="59">
        <v>16</v>
      </c>
      <c r="U7" s="59">
        <v>17</v>
      </c>
      <c r="V7" s="59">
        <v>18</v>
      </c>
      <c r="W7" s="59">
        <v>19</v>
      </c>
      <c r="X7" s="59">
        <v>20</v>
      </c>
      <c r="Y7" s="62" t="s">
        <v>161</v>
      </c>
    </row>
    <row r="8" spans="1:25" s="17" customFormat="1" ht="12.75" customHeight="1">
      <c r="A8" s="63">
        <v>2</v>
      </c>
      <c r="B8" s="64" t="s">
        <v>9</v>
      </c>
      <c r="C8" s="63"/>
      <c r="D8" s="65">
        <f>+D9</f>
        <v>1567958428</v>
      </c>
      <c r="E8" s="66">
        <f aca="true" t="shared" si="0" ref="E8:W8">+E9</f>
        <v>0</v>
      </c>
      <c r="F8" s="66">
        <f t="shared" si="0"/>
        <v>0</v>
      </c>
      <c r="G8" s="66">
        <f t="shared" si="0"/>
        <v>0</v>
      </c>
      <c r="H8" s="66">
        <f t="shared" si="0"/>
        <v>0</v>
      </c>
      <c r="I8" s="65"/>
      <c r="J8" s="100">
        <f t="shared" si="0"/>
        <v>1567958428</v>
      </c>
      <c r="K8" s="65"/>
      <c r="L8" s="65">
        <f>+L9+L35+L69</f>
        <v>69566361</v>
      </c>
      <c r="M8" s="65">
        <f>+M9+M35+M69</f>
        <v>90939952</v>
      </c>
      <c r="N8" s="65">
        <f>+L8+M8</f>
        <v>160506313</v>
      </c>
      <c r="O8" s="65">
        <f t="shared" si="0"/>
        <v>69566361</v>
      </c>
      <c r="P8" s="65">
        <f t="shared" si="0"/>
        <v>86519297</v>
      </c>
      <c r="Q8" s="65">
        <f aca="true" t="shared" si="1" ref="Q8:Q21">+O8+P8</f>
        <v>156085658</v>
      </c>
      <c r="R8" s="65">
        <f aca="true" t="shared" si="2" ref="R8:R38">+J8-Q8</f>
        <v>1411872770</v>
      </c>
      <c r="S8" s="65">
        <f t="shared" si="0"/>
        <v>69566361</v>
      </c>
      <c r="T8" s="65">
        <f t="shared" si="0"/>
        <v>86519297</v>
      </c>
      <c r="U8" s="65">
        <f>+S8+T8</f>
        <v>156085658</v>
      </c>
      <c r="V8" s="65">
        <f t="shared" si="0"/>
        <v>69566361</v>
      </c>
      <c r="W8" s="65">
        <f t="shared" si="0"/>
        <v>86519297</v>
      </c>
      <c r="X8" s="65">
        <f>+V8+W8</f>
        <v>156085658</v>
      </c>
      <c r="Y8" s="65">
        <f>+U8-X8</f>
        <v>0</v>
      </c>
    </row>
    <row r="9" spans="1:25" s="17" customFormat="1" ht="12.75" customHeight="1">
      <c r="A9" s="67">
        <v>2.1</v>
      </c>
      <c r="B9" s="68" t="s">
        <v>10</v>
      </c>
      <c r="C9" s="69"/>
      <c r="D9" s="70">
        <f>+D10+D35+D69</f>
        <v>1567958428</v>
      </c>
      <c r="E9" s="71">
        <f aca="true" t="shared" si="3" ref="E9:T9">+E10+E35+E69</f>
        <v>0</v>
      </c>
      <c r="F9" s="71">
        <f t="shared" si="3"/>
        <v>0</v>
      </c>
      <c r="G9" s="71">
        <f t="shared" si="3"/>
        <v>0</v>
      </c>
      <c r="H9" s="71">
        <f t="shared" si="3"/>
        <v>0</v>
      </c>
      <c r="I9" s="70"/>
      <c r="J9" s="101">
        <f t="shared" si="3"/>
        <v>1567958428</v>
      </c>
      <c r="K9" s="70"/>
      <c r="L9" s="70">
        <f>+L10</f>
        <v>67842733</v>
      </c>
      <c r="M9" s="70">
        <f>+M10</f>
        <v>75494824</v>
      </c>
      <c r="N9" s="70">
        <f>+L9+M9</f>
        <v>143337557</v>
      </c>
      <c r="O9" s="70">
        <f t="shared" si="3"/>
        <v>69566361</v>
      </c>
      <c r="P9" s="70">
        <f>+P10+P35+P69</f>
        <v>86519297</v>
      </c>
      <c r="Q9" s="70">
        <f t="shared" si="1"/>
        <v>156085658</v>
      </c>
      <c r="R9" s="70">
        <f t="shared" si="2"/>
        <v>1411872770</v>
      </c>
      <c r="S9" s="70">
        <f>+S10+S35+S69</f>
        <v>69566361</v>
      </c>
      <c r="T9" s="70">
        <f t="shared" si="3"/>
        <v>86519297</v>
      </c>
      <c r="U9" s="70">
        <f>+S9+T9</f>
        <v>156085658</v>
      </c>
      <c r="V9" s="70">
        <f>+V10+V35+V69</f>
        <v>69566361</v>
      </c>
      <c r="W9" s="70">
        <f>+W10+W35+W69</f>
        <v>86519297</v>
      </c>
      <c r="X9" s="70">
        <f aca="true" t="shared" si="4" ref="X9:X72">+V9+W9</f>
        <v>156085658</v>
      </c>
      <c r="Y9" s="70">
        <f aca="true" t="shared" si="5" ref="Y9:Y72">+U9-X9</f>
        <v>0</v>
      </c>
    </row>
    <row r="10" spans="1:25" s="17" customFormat="1" ht="12" customHeight="1">
      <c r="A10" s="67" t="s">
        <v>11</v>
      </c>
      <c r="B10" s="68" t="s">
        <v>12</v>
      </c>
      <c r="C10" s="67"/>
      <c r="D10" s="70">
        <f>++D11</f>
        <v>1175658428</v>
      </c>
      <c r="E10" s="71">
        <f aca="true" t="shared" si="6" ref="E10:J10">+E11</f>
        <v>0</v>
      </c>
      <c r="F10" s="71">
        <f t="shared" si="6"/>
        <v>0</v>
      </c>
      <c r="G10" s="71">
        <f t="shared" si="6"/>
        <v>0</v>
      </c>
      <c r="H10" s="71">
        <f t="shared" si="6"/>
        <v>0</v>
      </c>
      <c r="I10" s="70"/>
      <c r="J10" s="101">
        <f t="shared" si="6"/>
        <v>1175658428</v>
      </c>
      <c r="K10" s="72"/>
      <c r="L10" s="72">
        <f>+L11</f>
        <v>67842733</v>
      </c>
      <c r="M10" s="72">
        <f>+M11</f>
        <v>75494824</v>
      </c>
      <c r="N10" s="70">
        <f>+L10+M10</f>
        <v>143337557</v>
      </c>
      <c r="O10" s="70">
        <f>+O11</f>
        <v>67842733</v>
      </c>
      <c r="P10" s="70">
        <f>+P11</f>
        <v>75494824</v>
      </c>
      <c r="Q10" s="70">
        <f t="shared" si="1"/>
        <v>143337557</v>
      </c>
      <c r="R10" s="70">
        <f t="shared" si="2"/>
        <v>1032320871</v>
      </c>
      <c r="S10" s="70">
        <f>+S11</f>
        <v>67842733</v>
      </c>
      <c r="T10" s="70">
        <f>+T11</f>
        <v>75494824</v>
      </c>
      <c r="U10" s="70">
        <f>+S10+T10</f>
        <v>143337557</v>
      </c>
      <c r="V10" s="70">
        <f>+V11</f>
        <v>67842733</v>
      </c>
      <c r="W10" s="70">
        <f>+W11</f>
        <v>75494824</v>
      </c>
      <c r="X10" s="70">
        <f t="shared" si="4"/>
        <v>143337557</v>
      </c>
      <c r="Y10" s="70">
        <f t="shared" si="5"/>
        <v>0</v>
      </c>
    </row>
    <row r="11" spans="1:25" s="17" customFormat="1" ht="12.75" customHeight="1">
      <c r="A11" s="67" t="s">
        <v>13</v>
      </c>
      <c r="B11" s="68" t="s">
        <v>14</v>
      </c>
      <c r="C11" s="67"/>
      <c r="D11" s="70">
        <f>+D12+D21+D31</f>
        <v>1175658428</v>
      </c>
      <c r="E11" s="71">
        <f aca="true" t="shared" si="7" ref="E11:J11">+E12+E21+E31</f>
        <v>0</v>
      </c>
      <c r="F11" s="71">
        <f t="shared" si="7"/>
        <v>0</v>
      </c>
      <c r="G11" s="71">
        <f t="shared" si="7"/>
        <v>0</v>
      </c>
      <c r="H11" s="71">
        <f t="shared" si="7"/>
        <v>0</v>
      </c>
      <c r="I11" s="70"/>
      <c r="J11" s="101">
        <f t="shared" si="7"/>
        <v>1175658428</v>
      </c>
      <c r="K11" s="72"/>
      <c r="L11" s="72">
        <f>+L12+L21+L31</f>
        <v>67842733</v>
      </c>
      <c r="M11" s="72">
        <f>+M12+M21+M31</f>
        <v>75494824</v>
      </c>
      <c r="N11" s="70">
        <f>+L11+M11</f>
        <v>143337557</v>
      </c>
      <c r="O11" s="70">
        <f>+O12+O21+O31</f>
        <v>67842733</v>
      </c>
      <c r="P11" s="70">
        <f>+P12+P21+P31</f>
        <v>75494824</v>
      </c>
      <c r="Q11" s="70">
        <f t="shared" si="1"/>
        <v>143337557</v>
      </c>
      <c r="R11" s="70">
        <f t="shared" si="2"/>
        <v>1032320871</v>
      </c>
      <c r="S11" s="70">
        <f>+S12+S21+S31</f>
        <v>67842733</v>
      </c>
      <c r="T11" s="70">
        <f>+T12+T21+T31</f>
        <v>75494824</v>
      </c>
      <c r="U11" s="70">
        <f aca="true" t="shared" si="8" ref="U11:U72">+S11+T11</f>
        <v>143337557</v>
      </c>
      <c r="V11" s="70">
        <f>+V12+V21+V31</f>
        <v>67842733</v>
      </c>
      <c r="W11" s="70">
        <f>+W12+W21+W31</f>
        <v>75494824</v>
      </c>
      <c r="X11" s="70">
        <f t="shared" si="4"/>
        <v>143337557</v>
      </c>
      <c r="Y11" s="70">
        <f t="shared" si="5"/>
        <v>0</v>
      </c>
    </row>
    <row r="12" spans="1:25" s="17" customFormat="1" ht="12.75" customHeight="1">
      <c r="A12" s="67" t="s">
        <v>15</v>
      </c>
      <c r="B12" s="68" t="s">
        <v>16</v>
      </c>
      <c r="C12" s="67"/>
      <c r="D12" s="70">
        <f aca="true" t="shared" si="9" ref="D12:I12">+D13+D18</f>
        <v>799128428</v>
      </c>
      <c r="E12" s="71">
        <f t="shared" si="9"/>
        <v>0</v>
      </c>
      <c r="F12" s="71">
        <f t="shared" si="9"/>
        <v>0</v>
      </c>
      <c r="G12" s="71">
        <f t="shared" si="9"/>
        <v>0</v>
      </c>
      <c r="H12" s="71">
        <f t="shared" si="9"/>
        <v>0</v>
      </c>
      <c r="I12" s="70"/>
      <c r="J12" s="101">
        <f>+J13</f>
        <v>799128428</v>
      </c>
      <c r="K12" s="73"/>
      <c r="L12" s="72">
        <f>+L13</f>
        <v>52007125</v>
      </c>
      <c r="M12" s="72">
        <f>+M13</f>
        <v>58460475</v>
      </c>
      <c r="N12" s="70">
        <f>+L12+M12</f>
        <v>110467600</v>
      </c>
      <c r="O12" s="70">
        <f>+O13</f>
        <v>52007125</v>
      </c>
      <c r="P12" s="70">
        <f>+P13+P18</f>
        <v>58460475</v>
      </c>
      <c r="Q12" s="70">
        <f t="shared" si="1"/>
        <v>110467600</v>
      </c>
      <c r="R12" s="70">
        <f t="shared" si="2"/>
        <v>688660828</v>
      </c>
      <c r="S12" s="70">
        <f>+S13</f>
        <v>52007125</v>
      </c>
      <c r="T12" s="70">
        <f>+T13+T18</f>
        <v>58460475</v>
      </c>
      <c r="U12" s="70">
        <f t="shared" si="8"/>
        <v>110467600</v>
      </c>
      <c r="V12" s="70">
        <f>+V13</f>
        <v>52007125</v>
      </c>
      <c r="W12" s="70">
        <f>+W13+W18</f>
        <v>58460475</v>
      </c>
      <c r="X12" s="70">
        <f t="shared" si="4"/>
        <v>110467600</v>
      </c>
      <c r="Y12" s="70">
        <f t="shared" si="5"/>
        <v>0</v>
      </c>
    </row>
    <row r="13" spans="1:25" s="17" customFormat="1" ht="12" customHeight="1">
      <c r="A13" s="67" t="s">
        <v>17</v>
      </c>
      <c r="B13" s="68" t="s">
        <v>18</v>
      </c>
      <c r="C13" s="67"/>
      <c r="D13" s="70">
        <f aca="true" t="shared" si="10" ref="D13:I13">D14+D15+D16+D17</f>
        <v>707828428</v>
      </c>
      <c r="E13" s="71">
        <f t="shared" si="10"/>
        <v>0</v>
      </c>
      <c r="F13" s="71">
        <f t="shared" si="10"/>
        <v>0</v>
      </c>
      <c r="G13" s="71">
        <f t="shared" si="10"/>
        <v>0</v>
      </c>
      <c r="H13" s="71">
        <f t="shared" si="10"/>
        <v>0</v>
      </c>
      <c r="I13" s="70"/>
      <c r="J13" s="101">
        <f>J14+J15+J16+J17+J18</f>
        <v>799128428</v>
      </c>
      <c r="K13" s="70"/>
      <c r="L13" s="70">
        <f>L14+L15+L16+L17+L18</f>
        <v>52007125</v>
      </c>
      <c r="M13" s="70">
        <f>M14+M15+M16+M17+M18</f>
        <v>58460475</v>
      </c>
      <c r="N13" s="70">
        <f>+M13+L13</f>
        <v>110467600</v>
      </c>
      <c r="O13" s="70">
        <f>+O14+O15+O16+O17</f>
        <v>52007125</v>
      </c>
      <c r="P13" s="70">
        <f>+P14+P15+P16+P17</f>
        <v>58460475</v>
      </c>
      <c r="Q13" s="70">
        <f t="shared" si="1"/>
        <v>110467600</v>
      </c>
      <c r="R13" s="70">
        <f t="shared" si="2"/>
        <v>688660828</v>
      </c>
      <c r="S13" s="70">
        <f>+S14+S15+S16+S17</f>
        <v>52007125</v>
      </c>
      <c r="T13" s="70">
        <f>T14+T15+T16+T17</f>
        <v>58460475</v>
      </c>
      <c r="U13" s="70">
        <f>+S13+T13</f>
        <v>110467600</v>
      </c>
      <c r="V13" s="70">
        <f>+V14+V15+V16+V17</f>
        <v>52007125</v>
      </c>
      <c r="W13" s="70">
        <f>W14+W15+W16+W17</f>
        <v>58460475</v>
      </c>
      <c r="X13" s="70">
        <f t="shared" si="4"/>
        <v>110467600</v>
      </c>
      <c r="Y13" s="70">
        <f t="shared" si="5"/>
        <v>0</v>
      </c>
    </row>
    <row r="14" spans="1:25" ht="12" customHeight="1">
      <c r="A14" s="74" t="s">
        <v>104</v>
      </c>
      <c r="B14" s="75" t="s">
        <v>162</v>
      </c>
      <c r="C14" s="75">
        <v>1</v>
      </c>
      <c r="D14" s="76">
        <v>652828428</v>
      </c>
      <c r="E14" s="77">
        <v>0</v>
      </c>
      <c r="F14" s="77">
        <v>0</v>
      </c>
      <c r="G14" s="78">
        <v>0</v>
      </c>
      <c r="H14" s="77">
        <v>0</v>
      </c>
      <c r="I14" s="79">
        <v>0</v>
      </c>
      <c r="J14" s="102">
        <f>D14+E14-F14-H14+I14</f>
        <v>652828428</v>
      </c>
      <c r="K14" s="80" t="s">
        <v>99</v>
      </c>
      <c r="L14" s="80">
        <v>49865376</v>
      </c>
      <c r="M14" s="76">
        <v>58319869</v>
      </c>
      <c r="N14" s="76">
        <f>+L14+M14</f>
        <v>108185245</v>
      </c>
      <c r="O14" s="76">
        <v>49865376</v>
      </c>
      <c r="P14" s="76">
        <v>58319869</v>
      </c>
      <c r="Q14" s="76">
        <f t="shared" si="1"/>
        <v>108185245</v>
      </c>
      <c r="R14" s="70">
        <f t="shared" si="2"/>
        <v>544643183</v>
      </c>
      <c r="S14" s="76">
        <v>49865376</v>
      </c>
      <c r="T14" s="76">
        <v>58319869</v>
      </c>
      <c r="U14" s="76">
        <f>+S14+T14</f>
        <v>108185245</v>
      </c>
      <c r="V14" s="76">
        <v>49865376</v>
      </c>
      <c r="W14" s="76">
        <v>58319869</v>
      </c>
      <c r="X14" s="70">
        <f t="shared" si="4"/>
        <v>108185245</v>
      </c>
      <c r="Y14" s="70">
        <f t="shared" si="5"/>
        <v>0</v>
      </c>
    </row>
    <row r="15" spans="1:25" ht="12" customHeight="1">
      <c r="A15" s="74" t="s">
        <v>105</v>
      </c>
      <c r="B15" s="75" t="s">
        <v>163</v>
      </c>
      <c r="C15" s="75">
        <v>1</v>
      </c>
      <c r="D15" s="76">
        <v>1500000</v>
      </c>
      <c r="E15" s="77">
        <v>0</v>
      </c>
      <c r="F15" s="77">
        <v>0</v>
      </c>
      <c r="G15" s="78">
        <v>0</v>
      </c>
      <c r="H15" s="77">
        <v>0</v>
      </c>
      <c r="I15" s="79">
        <v>0</v>
      </c>
      <c r="J15" s="102">
        <f>D15+E15-F15-H15+I15</f>
        <v>1500000</v>
      </c>
      <c r="K15" s="80" t="s">
        <v>99</v>
      </c>
      <c r="L15" s="80">
        <v>117172</v>
      </c>
      <c r="M15" s="76">
        <v>140606</v>
      </c>
      <c r="N15" s="76">
        <f>+L15+M15</f>
        <v>257778</v>
      </c>
      <c r="O15" s="76">
        <v>117172</v>
      </c>
      <c r="P15" s="76">
        <v>140606</v>
      </c>
      <c r="Q15" s="76">
        <f t="shared" si="1"/>
        <v>257778</v>
      </c>
      <c r="R15" s="70">
        <f t="shared" si="2"/>
        <v>1242222</v>
      </c>
      <c r="S15" s="76">
        <v>117172</v>
      </c>
      <c r="T15" s="76">
        <v>140606</v>
      </c>
      <c r="U15" s="76">
        <f t="shared" si="8"/>
        <v>257778</v>
      </c>
      <c r="V15" s="76">
        <v>117172</v>
      </c>
      <c r="W15" s="76">
        <v>140606</v>
      </c>
      <c r="X15" s="70">
        <f t="shared" si="4"/>
        <v>257778</v>
      </c>
      <c r="Y15" s="70">
        <f t="shared" si="5"/>
        <v>0</v>
      </c>
    </row>
    <row r="16" spans="1:25" s="20" customFormat="1" ht="13.5" customHeight="1">
      <c r="A16" s="74" t="s">
        <v>106</v>
      </c>
      <c r="B16" s="75" t="s">
        <v>164</v>
      </c>
      <c r="C16" s="75">
        <v>1</v>
      </c>
      <c r="D16" s="76">
        <v>33000000</v>
      </c>
      <c r="E16" s="77">
        <v>0</v>
      </c>
      <c r="F16" s="77">
        <v>0</v>
      </c>
      <c r="G16" s="78">
        <v>0</v>
      </c>
      <c r="H16" s="77">
        <v>0</v>
      </c>
      <c r="I16" s="79">
        <v>0</v>
      </c>
      <c r="J16" s="102">
        <f>D16+E16-F16-H16+I16</f>
        <v>33000000</v>
      </c>
      <c r="K16" s="80" t="s">
        <v>99</v>
      </c>
      <c r="L16" s="80"/>
      <c r="M16" s="76">
        <v>0</v>
      </c>
      <c r="N16" s="76">
        <f>+L16+M16</f>
        <v>0</v>
      </c>
      <c r="O16" s="76"/>
      <c r="P16" s="76">
        <v>0</v>
      </c>
      <c r="Q16" s="76">
        <f t="shared" si="1"/>
        <v>0</v>
      </c>
      <c r="R16" s="70">
        <f t="shared" si="2"/>
        <v>33000000</v>
      </c>
      <c r="S16" s="76"/>
      <c r="T16" s="76">
        <v>0</v>
      </c>
      <c r="U16" s="76">
        <f t="shared" si="8"/>
        <v>0</v>
      </c>
      <c r="V16" s="76"/>
      <c r="W16" s="76">
        <v>0</v>
      </c>
      <c r="X16" s="70">
        <f t="shared" si="4"/>
        <v>0</v>
      </c>
      <c r="Y16" s="70">
        <f t="shared" si="5"/>
        <v>0</v>
      </c>
    </row>
    <row r="17" spans="1:25" ht="12.75" customHeight="1">
      <c r="A17" s="74" t="s">
        <v>107</v>
      </c>
      <c r="B17" s="75" t="s">
        <v>165</v>
      </c>
      <c r="C17" s="75">
        <v>1</v>
      </c>
      <c r="D17" s="76">
        <v>20500000</v>
      </c>
      <c r="E17" s="77">
        <v>0</v>
      </c>
      <c r="F17" s="77">
        <v>0</v>
      </c>
      <c r="G17" s="78">
        <v>0</v>
      </c>
      <c r="H17" s="77">
        <v>0</v>
      </c>
      <c r="I17" s="79">
        <v>0</v>
      </c>
      <c r="J17" s="102">
        <f>D17+E17-F17-H17+I17</f>
        <v>20500000</v>
      </c>
      <c r="K17" s="80" t="s">
        <v>99</v>
      </c>
      <c r="L17" s="80">
        <v>2024577</v>
      </c>
      <c r="M17" s="76">
        <v>0</v>
      </c>
      <c r="N17" s="76">
        <f>+L17+M17</f>
        <v>2024577</v>
      </c>
      <c r="O17" s="76">
        <v>2024577</v>
      </c>
      <c r="P17" s="76">
        <v>0</v>
      </c>
      <c r="Q17" s="76">
        <f t="shared" si="1"/>
        <v>2024577</v>
      </c>
      <c r="R17" s="70">
        <f t="shared" si="2"/>
        <v>18475423</v>
      </c>
      <c r="S17" s="76">
        <v>2024577</v>
      </c>
      <c r="T17" s="76">
        <v>0</v>
      </c>
      <c r="U17" s="76">
        <f t="shared" si="8"/>
        <v>2024577</v>
      </c>
      <c r="V17" s="76">
        <v>2024577</v>
      </c>
      <c r="W17" s="76">
        <v>0</v>
      </c>
      <c r="X17" s="70">
        <f t="shared" si="4"/>
        <v>2024577</v>
      </c>
      <c r="Y17" s="70">
        <f t="shared" si="5"/>
        <v>0</v>
      </c>
    </row>
    <row r="18" spans="1:25" s="17" customFormat="1" ht="15.75" customHeight="1">
      <c r="A18" s="81" t="s">
        <v>145</v>
      </c>
      <c r="B18" s="67" t="s">
        <v>23</v>
      </c>
      <c r="C18" s="67"/>
      <c r="D18" s="70">
        <f aca="true" t="shared" si="11" ref="D18:I18">+D19+D20</f>
        <v>91300000</v>
      </c>
      <c r="E18" s="71">
        <f t="shared" si="11"/>
        <v>0</v>
      </c>
      <c r="F18" s="71">
        <f t="shared" si="11"/>
        <v>0</v>
      </c>
      <c r="G18" s="71">
        <f t="shared" si="11"/>
        <v>0</v>
      </c>
      <c r="H18" s="71">
        <f t="shared" si="11"/>
        <v>0</v>
      </c>
      <c r="I18" s="70"/>
      <c r="J18" s="101">
        <f>+J19+J20</f>
        <v>91300000</v>
      </c>
      <c r="K18" s="72"/>
      <c r="L18" s="70">
        <f>+L19+L20</f>
        <v>0</v>
      </c>
      <c r="M18" s="70">
        <f>+M19+M20</f>
        <v>0</v>
      </c>
      <c r="N18" s="70">
        <f>+M18+L18</f>
        <v>0</v>
      </c>
      <c r="O18" s="70">
        <f>+O19+O20</f>
        <v>0</v>
      </c>
      <c r="P18" s="70">
        <f>+P19+P20</f>
        <v>0</v>
      </c>
      <c r="Q18" s="70">
        <f t="shared" si="1"/>
        <v>0</v>
      </c>
      <c r="R18" s="70">
        <f t="shared" si="2"/>
        <v>91300000</v>
      </c>
      <c r="S18" s="70">
        <f>+S19+S20</f>
        <v>0</v>
      </c>
      <c r="T18" s="70">
        <v>0</v>
      </c>
      <c r="U18" s="70">
        <f t="shared" si="8"/>
        <v>0</v>
      </c>
      <c r="V18" s="70">
        <f>+V19+V20</f>
        <v>0</v>
      </c>
      <c r="W18" s="70">
        <v>0</v>
      </c>
      <c r="X18" s="70">
        <f t="shared" si="4"/>
        <v>0</v>
      </c>
      <c r="Y18" s="70">
        <f t="shared" si="5"/>
        <v>0</v>
      </c>
    </row>
    <row r="19" spans="1:25" ht="15" customHeight="1">
      <c r="A19" s="74" t="s">
        <v>108</v>
      </c>
      <c r="B19" s="75" t="s">
        <v>166</v>
      </c>
      <c r="C19" s="75">
        <v>1</v>
      </c>
      <c r="D19" s="76">
        <v>61600000</v>
      </c>
      <c r="E19" s="77">
        <v>0</v>
      </c>
      <c r="F19" s="77">
        <v>0</v>
      </c>
      <c r="G19" s="71">
        <f>+G20+G21</f>
        <v>0</v>
      </c>
      <c r="H19" s="77">
        <v>0</v>
      </c>
      <c r="I19" s="79">
        <v>0</v>
      </c>
      <c r="J19" s="102">
        <f>D19+E19-F19-H19+I19</f>
        <v>61600000</v>
      </c>
      <c r="K19" s="80" t="s">
        <v>99</v>
      </c>
      <c r="L19" s="80"/>
      <c r="M19" s="76">
        <v>0</v>
      </c>
      <c r="N19" s="76">
        <f>+L19+M19</f>
        <v>0</v>
      </c>
      <c r="O19" s="76">
        <v>0</v>
      </c>
      <c r="P19" s="76">
        <v>0</v>
      </c>
      <c r="Q19" s="70">
        <f t="shared" si="1"/>
        <v>0</v>
      </c>
      <c r="R19" s="70">
        <f t="shared" si="2"/>
        <v>61600000</v>
      </c>
      <c r="S19" s="70">
        <v>0</v>
      </c>
      <c r="T19" s="76">
        <v>0</v>
      </c>
      <c r="U19" s="76">
        <f t="shared" si="8"/>
        <v>0</v>
      </c>
      <c r="V19" s="76">
        <v>0</v>
      </c>
      <c r="W19" s="76">
        <v>0</v>
      </c>
      <c r="X19" s="70">
        <f t="shared" si="4"/>
        <v>0</v>
      </c>
      <c r="Y19" s="70">
        <f t="shared" si="5"/>
        <v>0</v>
      </c>
    </row>
    <row r="20" spans="1:25" ht="14.25" customHeight="1">
      <c r="A20" s="74" t="s">
        <v>109</v>
      </c>
      <c r="B20" s="75" t="s">
        <v>167</v>
      </c>
      <c r="C20" s="75">
        <v>1</v>
      </c>
      <c r="D20" s="76">
        <v>29700000</v>
      </c>
      <c r="E20" s="77">
        <v>0</v>
      </c>
      <c r="F20" s="77">
        <v>0</v>
      </c>
      <c r="G20" s="71">
        <f>+G21+G22</f>
        <v>0</v>
      </c>
      <c r="H20" s="77">
        <v>0</v>
      </c>
      <c r="I20" s="79">
        <v>0</v>
      </c>
      <c r="J20" s="102">
        <f>D20+E20-F20-H20+I20</f>
        <v>29700000</v>
      </c>
      <c r="K20" s="80" t="s">
        <v>99</v>
      </c>
      <c r="L20" s="80"/>
      <c r="M20" s="76">
        <v>0</v>
      </c>
      <c r="N20" s="76">
        <f>+L20+M20</f>
        <v>0</v>
      </c>
      <c r="O20" s="76">
        <v>0</v>
      </c>
      <c r="P20" s="76">
        <v>0</v>
      </c>
      <c r="Q20" s="70">
        <f t="shared" si="1"/>
        <v>0</v>
      </c>
      <c r="R20" s="70">
        <f t="shared" si="2"/>
        <v>29700000</v>
      </c>
      <c r="S20" s="70">
        <v>0</v>
      </c>
      <c r="T20" s="76">
        <v>0</v>
      </c>
      <c r="U20" s="76">
        <f t="shared" si="8"/>
        <v>0</v>
      </c>
      <c r="V20" s="76">
        <v>0</v>
      </c>
      <c r="W20" s="76">
        <v>0</v>
      </c>
      <c r="X20" s="70">
        <f t="shared" si="4"/>
        <v>0</v>
      </c>
      <c r="Y20" s="70">
        <f t="shared" si="5"/>
        <v>0</v>
      </c>
    </row>
    <row r="21" spans="1:25" s="17" customFormat="1" ht="24" customHeight="1">
      <c r="A21" s="67" t="s">
        <v>26</v>
      </c>
      <c r="B21" s="67" t="s">
        <v>27</v>
      </c>
      <c r="C21" s="67"/>
      <c r="D21" s="70">
        <f aca="true" t="shared" si="12" ref="D21:J21">+D22+D23+D24+D25+D26+D27+D28+D29+D30</f>
        <v>314100000</v>
      </c>
      <c r="E21" s="71">
        <f t="shared" si="12"/>
        <v>0</v>
      </c>
      <c r="F21" s="71">
        <f t="shared" si="12"/>
        <v>0</v>
      </c>
      <c r="G21" s="71">
        <f t="shared" si="12"/>
        <v>0</v>
      </c>
      <c r="H21" s="71">
        <f t="shared" si="12"/>
        <v>0</v>
      </c>
      <c r="I21" s="70">
        <v>0</v>
      </c>
      <c r="J21" s="101">
        <f t="shared" si="12"/>
        <v>314100000</v>
      </c>
      <c r="K21" s="72"/>
      <c r="L21" s="72">
        <f>+L22+L23+L24+L25+L26+L27+L28+L29+L30</f>
        <v>15762172</v>
      </c>
      <c r="M21" s="72">
        <f>+M22+M23+M24+M25+M26+M27+M28+M29+M30</f>
        <v>16961600</v>
      </c>
      <c r="N21" s="72">
        <f>+M21+L21</f>
        <v>32723772</v>
      </c>
      <c r="O21" s="70">
        <f>+O22+O23+O24+O25+O26+O27+O28+O29+O30</f>
        <v>15762172</v>
      </c>
      <c r="P21" s="70">
        <f>+P22+P23+P24+P25+P26+P27+P28+P29+P30</f>
        <v>16961600</v>
      </c>
      <c r="Q21" s="70">
        <f t="shared" si="1"/>
        <v>32723772</v>
      </c>
      <c r="R21" s="70">
        <f t="shared" si="2"/>
        <v>281376228</v>
      </c>
      <c r="S21" s="70">
        <f>+S22+S23+S24+S25+S26+S27+S28+S29+S30</f>
        <v>15762172</v>
      </c>
      <c r="T21" s="70">
        <f>SUM(T22:T30)</f>
        <v>16961600</v>
      </c>
      <c r="U21" s="70">
        <f>+S21+T21</f>
        <v>32723772</v>
      </c>
      <c r="V21" s="70">
        <f>+V22+V23+V24+V25+V26+V27+V28+V29+V30</f>
        <v>15762172</v>
      </c>
      <c r="W21" s="70">
        <f>SUM(W22:W30)</f>
        <v>16961600</v>
      </c>
      <c r="X21" s="70">
        <f t="shared" si="4"/>
        <v>32723772</v>
      </c>
      <c r="Y21" s="70">
        <f t="shared" si="5"/>
        <v>0</v>
      </c>
    </row>
    <row r="22" spans="1:25" ht="13.5" customHeight="1">
      <c r="A22" s="75" t="s">
        <v>28</v>
      </c>
      <c r="B22" s="75" t="s">
        <v>168</v>
      </c>
      <c r="C22" s="75">
        <v>1</v>
      </c>
      <c r="D22" s="76">
        <v>87400000</v>
      </c>
      <c r="E22" s="77">
        <v>0</v>
      </c>
      <c r="F22" s="77">
        <v>0</v>
      </c>
      <c r="G22" s="71">
        <f>+G23+G24+G25+G26+G27+G28+G29+G30+G31</f>
        <v>0</v>
      </c>
      <c r="H22" s="77">
        <v>0</v>
      </c>
      <c r="I22" s="79">
        <v>0</v>
      </c>
      <c r="J22" s="102">
        <f aca="true" t="shared" si="13" ref="J22:J30">D22+E22-F22-H22+I22</f>
        <v>87400000</v>
      </c>
      <c r="K22" s="80" t="s">
        <v>99</v>
      </c>
      <c r="L22" s="80">
        <v>6304986</v>
      </c>
      <c r="M22" s="76">
        <v>6998700</v>
      </c>
      <c r="N22" s="76">
        <f aca="true" t="shared" si="14" ref="N22:N30">+L22+M22</f>
        <v>13303686</v>
      </c>
      <c r="O22" s="76">
        <v>6304986</v>
      </c>
      <c r="P22" s="76">
        <v>6998700</v>
      </c>
      <c r="Q22" s="76">
        <f aca="true" t="shared" si="15" ref="Q22:Q29">+O22+P22</f>
        <v>13303686</v>
      </c>
      <c r="R22" s="70">
        <f t="shared" si="2"/>
        <v>74096314</v>
      </c>
      <c r="S22" s="76">
        <v>6304986</v>
      </c>
      <c r="T22" s="76">
        <v>6998700</v>
      </c>
      <c r="U22" s="76">
        <f t="shared" si="8"/>
        <v>13303686</v>
      </c>
      <c r="V22" s="76">
        <v>6304986</v>
      </c>
      <c r="W22" s="76">
        <v>6998700</v>
      </c>
      <c r="X22" s="70">
        <f t="shared" si="4"/>
        <v>13303686</v>
      </c>
      <c r="Y22" s="70">
        <f t="shared" si="5"/>
        <v>0</v>
      </c>
    </row>
    <row r="23" spans="1:25" ht="12.75" customHeight="1">
      <c r="A23" s="75" t="s">
        <v>30</v>
      </c>
      <c r="B23" s="75" t="s">
        <v>169</v>
      </c>
      <c r="C23" s="75">
        <v>1</v>
      </c>
      <c r="D23" s="76">
        <v>54300000</v>
      </c>
      <c r="E23" s="77">
        <v>0</v>
      </c>
      <c r="F23" s="77">
        <v>0</v>
      </c>
      <c r="G23" s="71">
        <f>+G24+G25+G26+G27+G28+G29+G30+G31+G32</f>
        <v>0</v>
      </c>
      <c r="H23" s="77">
        <v>0</v>
      </c>
      <c r="I23" s="79">
        <v>0</v>
      </c>
      <c r="J23" s="102">
        <f t="shared" si="13"/>
        <v>54300000</v>
      </c>
      <c r="K23" s="80" t="s">
        <v>99</v>
      </c>
      <c r="L23" s="80">
        <v>4465886</v>
      </c>
      <c r="M23" s="76">
        <v>4957100</v>
      </c>
      <c r="N23" s="76">
        <f t="shared" si="14"/>
        <v>9422986</v>
      </c>
      <c r="O23" s="76">
        <v>4465886</v>
      </c>
      <c r="P23" s="76">
        <v>4957100</v>
      </c>
      <c r="Q23" s="76">
        <f t="shared" si="15"/>
        <v>9422986</v>
      </c>
      <c r="R23" s="70">
        <f t="shared" si="2"/>
        <v>44877014</v>
      </c>
      <c r="S23" s="76">
        <v>4465886</v>
      </c>
      <c r="T23" s="76">
        <v>4957100</v>
      </c>
      <c r="U23" s="76">
        <f t="shared" si="8"/>
        <v>9422986</v>
      </c>
      <c r="V23" s="76">
        <v>4465886</v>
      </c>
      <c r="W23" s="76">
        <v>4957100</v>
      </c>
      <c r="X23" s="70">
        <f t="shared" si="4"/>
        <v>9422986</v>
      </c>
      <c r="Y23" s="70">
        <f t="shared" si="5"/>
        <v>0</v>
      </c>
    </row>
    <row r="24" spans="1:25" ht="12.75" customHeight="1">
      <c r="A24" s="75" t="s">
        <v>32</v>
      </c>
      <c r="B24" s="75" t="s">
        <v>170</v>
      </c>
      <c r="C24" s="75">
        <v>1</v>
      </c>
      <c r="D24" s="76">
        <v>92000000</v>
      </c>
      <c r="E24" s="77">
        <v>0</v>
      </c>
      <c r="F24" s="77">
        <v>0</v>
      </c>
      <c r="G24" s="71">
        <f>+G25+G26+G27+G28+G29+G30+G31+G32+G33</f>
        <v>0</v>
      </c>
      <c r="H24" s="77">
        <v>0</v>
      </c>
      <c r="I24" s="79">
        <v>0</v>
      </c>
      <c r="J24" s="102">
        <f t="shared" si="13"/>
        <v>92000000</v>
      </c>
      <c r="K24" s="80" t="s">
        <v>99</v>
      </c>
      <c r="L24" s="80"/>
      <c r="M24" s="76">
        <v>0</v>
      </c>
      <c r="N24" s="76">
        <f t="shared" si="14"/>
        <v>0</v>
      </c>
      <c r="O24" s="76"/>
      <c r="P24" s="76">
        <v>0</v>
      </c>
      <c r="Q24" s="76">
        <f t="shared" si="15"/>
        <v>0</v>
      </c>
      <c r="R24" s="70">
        <f t="shared" si="2"/>
        <v>92000000</v>
      </c>
      <c r="S24" s="76"/>
      <c r="T24" s="76">
        <v>0</v>
      </c>
      <c r="U24" s="76">
        <f t="shared" si="8"/>
        <v>0</v>
      </c>
      <c r="V24" s="76"/>
      <c r="W24" s="76">
        <v>0</v>
      </c>
      <c r="X24" s="70">
        <f t="shared" si="4"/>
        <v>0</v>
      </c>
      <c r="Y24" s="70">
        <f t="shared" si="5"/>
        <v>0</v>
      </c>
    </row>
    <row r="25" spans="1:25" ht="12" customHeight="1">
      <c r="A25" s="75" t="s">
        <v>34</v>
      </c>
      <c r="B25" s="75" t="s">
        <v>171</v>
      </c>
      <c r="C25" s="75">
        <v>1</v>
      </c>
      <c r="D25" s="76">
        <v>30200000</v>
      </c>
      <c r="E25" s="77">
        <v>0</v>
      </c>
      <c r="F25" s="77">
        <v>0</v>
      </c>
      <c r="G25" s="71">
        <f>+G26+G27+G28+G29+G30+G31+G32+G33+G34</f>
        <v>0</v>
      </c>
      <c r="H25" s="77">
        <v>0</v>
      </c>
      <c r="I25" s="79">
        <v>0</v>
      </c>
      <c r="J25" s="102">
        <f t="shared" si="13"/>
        <v>30200000</v>
      </c>
      <c r="K25" s="80" t="s">
        <v>99</v>
      </c>
      <c r="L25" s="80">
        <v>2101800</v>
      </c>
      <c r="M25" s="76">
        <v>2101800</v>
      </c>
      <c r="N25" s="76">
        <f t="shared" si="14"/>
        <v>4203600</v>
      </c>
      <c r="O25" s="76">
        <v>2101800</v>
      </c>
      <c r="P25" s="76">
        <v>2101800</v>
      </c>
      <c r="Q25" s="76">
        <f t="shared" si="15"/>
        <v>4203600</v>
      </c>
      <c r="R25" s="70">
        <f t="shared" si="2"/>
        <v>25996400</v>
      </c>
      <c r="S25" s="76">
        <v>2101800</v>
      </c>
      <c r="T25" s="76">
        <v>2101800</v>
      </c>
      <c r="U25" s="76">
        <f t="shared" si="8"/>
        <v>4203600</v>
      </c>
      <c r="V25" s="76">
        <v>2101800</v>
      </c>
      <c r="W25" s="76">
        <v>2101800</v>
      </c>
      <c r="X25" s="70">
        <f t="shared" si="4"/>
        <v>4203600</v>
      </c>
      <c r="Y25" s="70">
        <f t="shared" si="5"/>
        <v>0</v>
      </c>
    </row>
    <row r="26" spans="1:25" ht="12" customHeight="1">
      <c r="A26" s="75" t="s">
        <v>36</v>
      </c>
      <c r="B26" s="75" t="s">
        <v>172</v>
      </c>
      <c r="C26" s="75">
        <v>1</v>
      </c>
      <c r="D26" s="76">
        <v>4500000</v>
      </c>
      <c r="E26" s="77">
        <v>0</v>
      </c>
      <c r="F26" s="77">
        <v>0</v>
      </c>
      <c r="G26" s="71">
        <f>+G27+G28+G29+G30+G31+G32+G33+G34+G35</f>
        <v>0</v>
      </c>
      <c r="H26" s="77">
        <v>0</v>
      </c>
      <c r="I26" s="79">
        <v>0</v>
      </c>
      <c r="J26" s="102">
        <f t="shared" si="13"/>
        <v>4500000</v>
      </c>
      <c r="K26" s="80" t="s">
        <v>99</v>
      </c>
      <c r="L26" s="80">
        <v>260100</v>
      </c>
      <c r="M26" s="76">
        <v>274700</v>
      </c>
      <c r="N26" s="76">
        <f t="shared" si="14"/>
        <v>534800</v>
      </c>
      <c r="O26" s="76">
        <v>260100</v>
      </c>
      <c r="P26" s="76">
        <v>274700</v>
      </c>
      <c r="Q26" s="76">
        <f t="shared" si="15"/>
        <v>534800</v>
      </c>
      <c r="R26" s="70">
        <f t="shared" si="2"/>
        <v>3965200</v>
      </c>
      <c r="S26" s="76">
        <v>260100</v>
      </c>
      <c r="T26" s="76">
        <v>274700</v>
      </c>
      <c r="U26" s="76">
        <f t="shared" si="8"/>
        <v>534800</v>
      </c>
      <c r="V26" s="76">
        <v>260100</v>
      </c>
      <c r="W26" s="76">
        <v>274700</v>
      </c>
      <c r="X26" s="70">
        <f t="shared" si="4"/>
        <v>534800</v>
      </c>
      <c r="Y26" s="70">
        <f t="shared" si="5"/>
        <v>0</v>
      </c>
    </row>
    <row r="27" spans="1:25" ht="13.5" customHeight="1">
      <c r="A27" s="75" t="s">
        <v>38</v>
      </c>
      <c r="B27" s="75" t="s">
        <v>173</v>
      </c>
      <c r="C27" s="75">
        <v>1</v>
      </c>
      <c r="D27" s="76">
        <v>27500000</v>
      </c>
      <c r="E27" s="77">
        <v>0</v>
      </c>
      <c r="F27" s="77">
        <v>0</v>
      </c>
      <c r="G27" s="71">
        <f>+G28+G29+G30+G31+G32+G33+G34+G35+G36</f>
        <v>0</v>
      </c>
      <c r="H27" s="77">
        <v>0</v>
      </c>
      <c r="I27" s="79">
        <v>0</v>
      </c>
      <c r="J27" s="102">
        <f t="shared" si="13"/>
        <v>27500000</v>
      </c>
      <c r="K27" s="80" t="s">
        <v>99</v>
      </c>
      <c r="L27" s="80">
        <v>1576700</v>
      </c>
      <c r="M27" s="76">
        <v>1576700</v>
      </c>
      <c r="N27" s="76">
        <f t="shared" si="14"/>
        <v>3153400</v>
      </c>
      <c r="O27" s="76">
        <v>1576700</v>
      </c>
      <c r="P27" s="76">
        <v>1576700</v>
      </c>
      <c r="Q27" s="76">
        <f t="shared" si="15"/>
        <v>3153400</v>
      </c>
      <c r="R27" s="70">
        <f t="shared" si="2"/>
        <v>24346600</v>
      </c>
      <c r="S27" s="76">
        <v>1576700</v>
      </c>
      <c r="T27" s="76">
        <v>1576700</v>
      </c>
      <c r="U27" s="76">
        <f t="shared" si="8"/>
        <v>3153400</v>
      </c>
      <c r="V27" s="76">
        <v>1576700</v>
      </c>
      <c r="W27" s="76">
        <v>1576700</v>
      </c>
      <c r="X27" s="70">
        <f t="shared" si="4"/>
        <v>3153400</v>
      </c>
      <c r="Y27" s="70">
        <f t="shared" si="5"/>
        <v>0</v>
      </c>
    </row>
    <row r="28" spans="1:25" ht="12.75" customHeight="1">
      <c r="A28" s="75" t="s">
        <v>40</v>
      </c>
      <c r="B28" s="75" t="s">
        <v>174</v>
      </c>
      <c r="C28" s="75">
        <v>1</v>
      </c>
      <c r="D28" s="76">
        <v>5000000</v>
      </c>
      <c r="E28" s="77">
        <v>0</v>
      </c>
      <c r="F28" s="77">
        <v>0</v>
      </c>
      <c r="G28" s="71">
        <f>+G29+G30+G31+G32+G33+G34+G35+G36+G37</f>
        <v>0</v>
      </c>
      <c r="H28" s="77">
        <v>0</v>
      </c>
      <c r="I28" s="79">
        <v>0</v>
      </c>
      <c r="J28" s="102">
        <f t="shared" si="13"/>
        <v>5000000</v>
      </c>
      <c r="K28" s="80" t="s">
        <v>99</v>
      </c>
      <c r="L28" s="80">
        <v>263300</v>
      </c>
      <c r="M28" s="76">
        <v>263300</v>
      </c>
      <c r="N28" s="76">
        <f t="shared" si="14"/>
        <v>526600</v>
      </c>
      <c r="O28" s="76">
        <v>263300</v>
      </c>
      <c r="P28" s="76">
        <v>263300</v>
      </c>
      <c r="Q28" s="76">
        <f t="shared" si="15"/>
        <v>526600</v>
      </c>
      <c r="R28" s="70">
        <f t="shared" si="2"/>
        <v>4473400</v>
      </c>
      <c r="S28" s="76">
        <v>263300</v>
      </c>
      <c r="T28" s="76">
        <v>263300</v>
      </c>
      <c r="U28" s="76">
        <f t="shared" si="8"/>
        <v>526600</v>
      </c>
      <c r="V28" s="76">
        <v>263300</v>
      </c>
      <c r="W28" s="76">
        <v>263300</v>
      </c>
      <c r="X28" s="70">
        <f t="shared" si="4"/>
        <v>526600</v>
      </c>
      <c r="Y28" s="70">
        <f t="shared" si="5"/>
        <v>0</v>
      </c>
    </row>
    <row r="29" spans="1:25" ht="12.75" customHeight="1">
      <c r="A29" s="75" t="s">
        <v>42</v>
      </c>
      <c r="B29" s="75" t="s">
        <v>175</v>
      </c>
      <c r="C29" s="75">
        <v>1</v>
      </c>
      <c r="D29" s="76">
        <v>5000000</v>
      </c>
      <c r="E29" s="77">
        <v>0</v>
      </c>
      <c r="F29" s="77">
        <v>0</v>
      </c>
      <c r="G29" s="71">
        <f>+G30+G31+G32+G33+G34+G35+G36+G37+G38</f>
        <v>0</v>
      </c>
      <c r="H29" s="77">
        <v>0</v>
      </c>
      <c r="I29" s="79">
        <v>0</v>
      </c>
      <c r="J29" s="102">
        <f t="shared" si="13"/>
        <v>5000000</v>
      </c>
      <c r="K29" s="80" t="s">
        <v>99</v>
      </c>
      <c r="L29" s="80">
        <v>263300</v>
      </c>
      <c r="M29" s="76">
        <v>263300</v>
      </c>
      <c r="N29" s="76">
        <f t="shared" si="14"/>
        <v>526600</v>
      </c>
      <c r="O29" s="76">
        <v>263300</v>
      </c>
      <c r="P29" s="76">
        <v>263300</v>
      </c>
      <c r="Q29" s="76">
        <f t="shared" si="15"/>
        <v>526600</v>
      </c>
      <c r="R29" s="70">
        <f t="shared" si="2"/>
        <v>4473400</v>
      </c>
      <c r="S29" s="76">
        <v>263300</v>
      </c>
      <c r="T29" s="76">
        <v>263300</v>
      </c>
      <c r="U29" s="76">
        <f t="shared" si="8"/>
        <v>526600</v>
      </c>
      <c r="V29" s="76">
        <v>263300</v>
      </c>
      <c r="W29" s="76">
        <v>263300</v>
      </c>
      <c r="X29" s="70">
        <f t="shared" si="4"/>
        <v>526600</v>
      </c>
      <c r="Y29" s="70">
        <f t="shared" si="5"/>
        <v>0</v>
      </c>
    </row>
    <row r="30" spans="1:25" ht="14.25" customHeight="1">
      <c r="A30" s="75" t="s">
        <v>44</v>
      </c>
      <c r="B30" s="75" t="s">
        <v>176</v>
      </c>
      <c r="C30" s="75">
        <v>1</v>
      </c>
      <c r="D30" s="76">
        <v>8200000</v>
      </c>
      <c r="E30" s="77">
        <v>0</v>
      </c>
      <c r="F30" s="77">
        <v>0</v>
      </c>
      <c r="G30" s="71">
        <f>+G31+G32+G33+G34+G35+G36+G37+G38+G39</f>
        <v>0</v>
      </c>
      <c r="H30" s="77">
        <v>0</v>
      </c>
      <c r="I30" s="79">
        <v>0</v>
      </c>
      <c r="J30" s="102">
        <f t="shared" si="13"/>
        <v>8200000</v>
      </c>
      <c r="K30" s="80" t="s">
        <v>99</v>
      </c>
      <c r="L30" s="80">
        <v>526100</v>
      </c>
      <c r="M30" s="76">
        <v>526000</v>
      </c>
      <c r="N30" s="76">
        <f t="shared" si="14"/>
        <v>1052100</v>
      </c>
      <c r="O30" s="76">
        <v>526100</v>
      </c>
      <c r="P30" s="76">
        <v>526000</v>
      </c>
      <c r="Q30" s="76">
        <f>+P30+O30</f>
        <v>1052100</v>
      </c>
      <c r="R30" s="70">
        <f t="shared" si="2"/>
        <v>7147900</v>
      </c>
      <c r="S30" s="76">
        <v>526100</v>
      </c>
      <c r="T30" s="76">
        <v>526000</v>
      </c>
      <c r="U30" s="76">
        <f t="shared" si="8"/>
        <v>1052100</v>
      </c>
      <c r="V30" s="76">
        <v>526100</v>
      </c>
      <c r="W30" s="76">
        <v>526000</v>
      </c>
      <c r="X30" s="70">
        <f t="shared" si="4"/>
        <v>1052100</v>
      </c>
      <c r="Y30" s="70">
        <f t="shared" si="5"/>
        <v>0</v>
      </c>
    </row>
    <row r="31" spans="1:25" s="17" customFormat="1" ht="24" customHeight="1">
      <c r="A31" s="67" t="s">
        <v>46</v>
      </c>
      <c r="B31" s="67" t="s">
        <v>100</v>
      </c>
      <c r="C31" s="67"/>
      <c r="D31" s="70">
        <f aca="true" t="shared" si="16" ref="D31:J31">D32</f>
        <v>62430000</v>
      </c>
      <c r="E31" s="70"/>
      <c r="F31" s="70"/>
      <c r="G31" s="70"/>
      <c r="H31" s="70"/>
      <c r="I31" s="70"/>
      <c r="J31" s="101">
        <f t="shared" si="16"/>
        <v>62430000</v>
      </c>
      <c r="K31" s="72"/>
      <c r="L31" s="72">
        <f>+L32</f>
        <v>73436</v>
      </c>
      <c r="M31" s="72">
        <f>+M32</f>
        <v>72749</v>
      </c>
      <c r="N31" s="72">
        <f>+N32</f>
        <v>146185</v>
      </c>
      <c r="O31" s="70">
        <f>+O32</f>
        <v>73436</v>
      </c>
      <c r="P31" s="70">
        <f>+P32</f>
        <v>72749</v>
      </c>
      <c r="Q31" s="70">
        <f>+O31+P31</f>
        <v>146185</v>
      </c>
      <c r="R31" s="70">
        <f t="shared" si="2"/>
        <v>62283815</v>
      </c>
      <c r="S31" s="70">
        <f>+S32</f>
        <v>73436</v>
      </c>
      <c r="T31" s="70">
        <f>+T32</f>
        <v>72749</v>
      </c>
      <c r="U31" s="70">
        <f aca="true" t="shared" si="17" ref="U31:U37">+S31+T31</f>
        <v>146185</v>
      </c>
      <c r="V31" s="70">
        <f>+V32</f>
        <v>73436</v>
      </c>
      <c r="W31" s="70">
        <f>+W32</f>
        <v>72749</v>
      </c>
      <c r="X31" s="70">
        <f t="shared" si="4"/>
        <v>146185</v>
      </c>
      <c r="Y31" s="70">
        <f t="shared" si="5"/>
        <v>0</v>
      </c>
    </row>
    <row r="32" spans="1:25" s="17" customFormat="1" ht="15" customHeight="1">
      <c r="A32" s="67" t="s">
        <v>47</v>
      </c>
      <c r="B32" s="67" t="s">
        <v>23</v>
      </c>
      <c r="C32" s="67"/>
      <c r="D32" s="70">
        <f aca="true" t="shared" si="18" ref="D32:J32">D33+D34</f>
        <v>62430000</v>
      </c>
      <c r="E32" s="70"/>
      <c r="F32" s="70"/>
      <c r="G32" s="70"/>
      <c r="H32" s="70"/>
      <c r="I32" s="70"/>
      <c r="J32" s="101">
        <f t="shared" si="18"/>
        <v>62430000</v>
      </c>
      <c r="K32" s="70"/>
      <c r="L32" s="70">
        <f>L33+L34</f>
        <v>73436</v>
      </c>
      <c r="M32" s="70">
        <f>M33+M34</f>
        <v>72749</v>
      </c>
      <c r="N32" s="70">
        <f>+M32+L32</f>
        <v>146185</v>
      </c>
      <c r="O32" s="70">
        <f>+O33+O34</f>
        <v>73436</v>
      </c>
      <c r="P32" s="70">
        <f>+P33+P34</f>
        <v>72749</v>
      </c>
      <c r="Q32" s="70">
        <f>+O32+P32</f>
        <v>146185</v>
      </c>
      <c r="R32" s="70">
        <f t="shared" si="2"/>
        <v>62283815</v>
      </c>
      <c r="S32" s="70">
        <f>+S33+S34</f>
        <v>73436</v>
      </c>
      <c r="T32" s="70">
        <f>+T33+T34</f>
        <v>72749</v>
      </c>
      <c r="U32" s="70">
        <f t="shared" si="17"/>
        <v>146185</v>
      </c>
      <c r="V32" s="70">
        <f>+V33+V34</f>
        <v>73436</v>
      </c>
      <c r="W32" s="70">
        <f>+W33+W34</f>
        <v>72749</v>
      </c>
      <c r="X32" s="70">
        <f t="shared" si="4"/>
        <v>146185</v>
      </c>
      <c r="Y32" s="70">
        <f t="shared" si="5"/>
        <v>0</v>
      </c>
    </row>
    <row r="33" spans="1:25" ht="14.25" customHeight="1">
      <c r="A33" s="74" t="s">
        <v>110</v>
      </c>
      <c r="B33" s="75" t="s">
        <v>177</v>
      </c>
      <c r="C33" s="75">
        <v>1</v>
      </c>
      <c r="D33" s="76">
        <v>61000000</v>
      </c>
      <c r="E33" s="77">
        <v>0</v>
      </c>
      <c r="F33" s="77">
        <v>0</v>
      </c>
      <c r="G33" s="78">
        <v>0</v>
      </c>
      <c r="H33" s="77">
        <v>0</v>
      </c>
      <c r="I33" s="79">
        <v>0</v>
      </c>
      <c r="J33" s="102">
        <f>D33+E33-F33-H33+I33</f>
        <v>61000000</v>
      </c>
      <c r="K33" s="80" t="s">
        <v>99</v>
      </c>
      <c r="L33" s="80"/>
      <c r="M33" s="76">
        <v>0</v>
      </c>
      <c r="N33" s="76">
        <f>+L33+M33</f>
        <v>0</v>
      </c>
      <c r="O33" s="76"/>
      <c r="P33" s="76">
        <v>0</v>
      </c>
      <c r="Q33" s="70">
        <f>+O33+P33</f>
        <v>0</v>
      </c>
      <c r="R33" s="70">
        <f t="shared" si="2"/>
        <v>61000000</v>
      </c>
      <c r="S33" s="70"/>
      <c r="T33" s="76">
        <v>0</v>
      </c>
      <c r="U33" s="76">
        <f t="shared" si="17"/>
        <v>0</v>
      </c>
      <c r="V33" s="76"/>
      <c r="W33" s="76">
        <v>0</v>
      </c>
      <c r="X33" s="70">
        <f t="shared" si="4"/>
        <v>0</v>
      </c>
      <c r="Y33" s="70">
        <f t="shared" si="5"/>
        <v>0</v>
      </c>
    </row>
    <row r="34" spans="1:25" ht="13.5" customHeight="1">
      <c r="A34" s="74" t="s">
        <v>112</v>
      </c>
      <c r="B34" s="75" t="s">
        <v>178</v>
      </c>
      <c r="C34" s="75">
        <v>1</v>
      </c>
      <c r="D34" s="76">
        <v>1430000</v>
      </c>
      <c r="E34" s="77">
        <v>0</v>
      </c>
      <c r="F34" s="77">
        <v>0</v>
      </c>
      <c r="G34" s="78">
        <v>0</v>
      </c>
      <c r="H34" s="77">
        <v>0</v>
      </c>
      <c r="I34" s="79">
        <v>0</v>
      </c>
      <c r="J34" s="102">
        <v>1430000</v>
      </c>
      <c r="K34" s="80" t="s">
        <v>99</v>
      </c>
      <c r="L34" s="80">
        <v>73436</v>
      </c>
      <c r="M34" s="76">
        <v>72749</v>
      </c>
      <c r="N34" s="76">
        <f>+L34+M34</f>
        <v>146185</v>
      </c>
      <c r="O34" s="76">
        <v>73436</v>
      </c>
      <c r="P34" s="76">
        <v>72749</v>
      </c>
      <c r="Q34" s="76">
        <f>+O34+P34</f>
        <v>146185</v>
      </c>
      <c r="R34" s="70">
        <f t="shared" si="2"/>
        <v>1283815</v>
      </c>
      <c r="S34" s="76">
        <v>73436</v>
      </c>
      <c r="T34" s="76">
        <v>72749</v>
      </c>
      <c r="U34" s="76">
        <f t="shared" si="17"/>
        <v>146185</v>
      </c>
      <c r="V34" s="76">
        <v>73436</v>
      </c>
      <c r="W34" s="76">
        <v>72749</v>
      </c>
      <c r="X34" s="70">
        <f t="shared" si="4"/>
        <v>146185</v>
      </c>
      <c r="Y34" s="70">
        <f t="shared" si="5"/>
        <v>0</v>
      </c>
    </row>
    <row r="35" spans="1:25" s="17" customFormat="1" ht="14.25" customHeight="1">
      <c r="A35" s="67" t="s">
        <v>49</v>
      </c>
      <c r="B35" s="67" t="s">
        <v>50</v>
      </c>
      <c r="C35" s="67"/>
      <c r="D35" s="70">
        <f aca="true" t="shared" si="19" ref="D35:J35">+D36</f>
        <v>389300000</v>
      </c>
      <c r="E35" s="71">
        <f t="shared" si="19"/>
        <v>0</v>
      </c>
      <c r="F35" s="71">
        <f t="shared" si="19"/>
        <v>0</v>
      </c>
      <c r="G35" s="71">
        <f t="shared" si="19"/>
        <v>0</v>
      </c>
      <c r="H35" s="71">
        <f t="shared" si="19"/>
        <v>0</v>
      </c>
      <c r="I35" s="70">
        <v>0</v>
      </c>
      <c r="J35" s="101">
        <f t="shared" si="19"/>
        <v>389300000</v>
      </c>
      <c r="K35" s="70"/>
      <c r="L35" s="70">
        <f>+L36</f>
        <v>1723628</v>
      </c>
      <c r="M35" s="70">
        <f>+M36</f>
        <v>15445128</v>
      </c>
      <c r="N35" s="70">
        <f>+M35+L35</f>
        <v>17168756</v>
      </c>
      <c r="O35" s="70">
        <f>+O36</f>
        <v>1723628</v>
      </c>
      <c r="P35" s="70">
        <f>+P36</f>
        <v>11024473</v>
      </c>
      <c r="Q35" s="70">
        <f aca="true" t="shared" si="20" ref="Q35:Q50">+P35+O35</f>
        <v>12748101</v>
      </c>
      <c r="R35" s="70">
        <f t="shared" si="2"/>
        <v>376551899</v>
      </c>
      <c r="S35" s="70">
        <f>+S36</f>
        <v>1723628</v>
      </c>
      <c r="T35" s="70">
        <f>+T36</f>
        <v>11024473</v>
      </c>
      <c r="U35" s="70">
        <f t="shared" si="17"/>
        <v>12748101</v>
      </c>
      <c r="V35" s="70">
        <f>+V36</f>
        <v>1723628</v>
      </c>
      <c r="W35" s="70">
        <f>+W36</f>
        <v>11024473</v>
      </c>
      <c r="X35" s="70">
        <f t="shared" si="4"/>
        <v>12748101</v>
      </c>
      <c r="Y35" s="70">
        <f t="shared" si="5"/>
        <v>0</v>
      </c>
    </row>
    <row r="36" spans="1:25" s="17" customFormat="1" ht="26.25" customHeight="1">
      <c r="A36" s="67" t="s">
        <v>51</v>
      </c>
      <c r="B36" s="67" t="s">
        <v>52</v>
      </c>
      <c r="C36" s="67"/>
      <c r="D36" s="70">
        <f aca="true" t="shared" si="21" ref="D36:J36">+D37+D44</f>
        <v>389300000</v>
      </c>
      <c r="E36" s="71">
        <f t="shared" si="21"/>
        <v>0</v>
      </c>
      <c r="F36" s="71">
        <f t="shared" si="21"/>
        <v>0</v>
      </c>
      <c r="G36" s="71">
        <f t="shared" si="21"/>
        <v>0</v>
      </c>
      <c r="H36" s="71">
        <f t="shared" si="21"/>
        <v>0</v>
      </c>
      <c r="I36" s="70">
        <v>0</v>
      </c>
      <c r="J36" s="101">
        <f t="shared" si="21"/>
        <v>389300000</v>
      </c>
      <c r="K36" s="70"/>
      <c r="L36" s="70">
        <f>+L37+L44</f>
        <v>1723628</v>
      </c>
      <c r="M36" s="70">
        <f>+M37+M44</f>
        <v>15445128</v>
      </c>
      <c r="N36" s="70">
        <f>+M36+L36</f>
        <v>17168756</v>
      </c>
      <c r="O36" s="70">
        <f>+O37+O44</f>
        <v>1723628</v>
      </c>
      <c r="P36" s="70">
        <f>+P37+P44</f>
        <v>11024473</v>
      </c>
      <c r="Q36" s="70">
        <f t="shared" si="20"/>
        <v>12748101</v>
      </c>
      <c r="R36" s="70">
        <f t="shared" si="2"/>
        <v>376551899</v>
      </c>
      <c r="S36" s="70">
        <f>+S37+S44</f>
        <v>1723628</v>
      </c>
      <c r="T36" s="70">
        <f>+T37+T44</f>
        <v>11024473</v>
      </c>
      <c r="U36" s="70">
        <f t="shared" si="17"/>
        <v>12748101</v>
      </c>
      <c r="V36" s="70">
        <f>+V37+V44</f>
        <v>1723628</v>
      </c>
      <c r="W36" s="70">
        <f>+W37+W44</f>
        <v>11024473</v>
      </c>
      <c r="X36" s="70">
        <f t="shared" si="4"/>
        <v>12748101</v>
      </c>
      <c r="Y36" s="70">
        <f t="shared" si="5"/>
        <v>0</v>
      </c>
    </row>
    <row r="37" spans="1:25" s="17" customFormat="1" ht="13.5" customHeight="1">
      <c r="A37" s="67" t="s">
        <v>143</v>
      </c>
      <c r="B37" s="67" t="s">
        <v>137</v>
      </c>
      <c r="C37" s="67"/>
      <c r="D37" s="70">
        <f aca="true" t="shared" si="22" ref="D37:J37">+D38+D40+D43</f>
        <v>47000000</v>
      </c>
      <c r="E37" s="70"/>
      <c r="F37" s="70"/>
      <c r="G37" s="70"/>
      <c r="H37" s="70"/>
      <c r="I37" s="70">
        <v>0</v>
      </c>
      <c r="J37" s="101">
        <f t="shared" si="22"/>
        <v>47000000</v>
      </c>
      <c r="K37" s="70"/>
      <c r="L37" s="70">
        <f>+L38+L40+L43</f>
        <v>0</v>
      </c>
      <c r="M37" s="70">
        <f>+M38+M40+M43</f>
        <v>38600</v>
      </c>
      <c r="N37" s="70">
        <f aca="true" t="shared" si="23" ref="N37:N43">+L37+M37</f>
        <v>38600</v>
      </c>
      <c r="O37" s="70">
        <f>+O38+O40+O43</f>
        <v>0</v>
      </c>
      <c r="P37" s="70">
        <f>+P38+P40+P43</f>
        <v>38600</v>
      </c>
      <c r="Q37" s="70">
        <f t="shared" si="20"/>
        <v>38600</v>
      </c>
      <c r="R37" s="70">
        <f t="shared" si="2"/>
        <v>46961400</v>
      </c>
      <c r="S37" s="70">
        <f>+S38+S40+S43</f>
        <v>0</v>
      </c>
      <c r="T37" s="70">
        <f>+T38+T40+T43</f>
        <v>38600</v>
      </c>
      <c r="U37" s="70">
        <f t="shared" si="17"/>
        <v>38600</v>
      </c>
      <c r="V37" s="70">
        <f>+V38+V40+V43</f>
        <v>0</v>
      </c>
      <c r="W37" s="70">
        <f>+W38+W40+W43</f>
        <v>38600</v>
      </c>
      <c r="X37" s="70">
        <f t="shared" si="4"/>
        <v>38600</v>
      </c>
      <c r="Y37" s="70">
        <f t="shared" si="5"/>
        <v>0</v>
      </c>
    </row>
    <row r="38" spans="1:25" s="97" customFormat="1" ht="26.25" customHeight="1">
      <c r="A38" s="75" t="s">
        <v>53</v>
      </c>
      <c r="B38" s="75" t="s">
        <v>54</v>
      </c>
      <c r="C38" s="75">
        <v>1</v>
      </c>
      <c r="D38" s="76">
        <v>10000000</v>
      </c>
      <c r="E38" s="77">
        <v>0</v>
      </c>
      <c r="F38" s="77">
        <v>0</v>
      </c>
      <c r="G38" s="78">
        <v>0</v>
      </c>
      <c r="H38" s="77">
        <v>0</v>
      </c>
      <c r="I38" s="79">
        <v>0</v>
      </c>
      <c r="J38" s="102">
        <f>D38+E38-F38-H38+I38</f>
        <v>10000000</v>
      </c>
      <c r="K38" s="72" t="s">
        <v>150</v>
      </c>
      <c r="L38" s="80">
        <f>+L39</f>
        <v>0</v>
      </c>
      <c r="M38" s="76">
        <f>+M39</f>
        <v>17000</v>
      </c>
      <c r="N38" s="76">
        <f t="shared" si="23"/>
        <v>17000</v>
      </c>
      <c r="O38" s="76">
        <f>+O39</f>
        <v>0</v>
      </c>
      <c r="P38" s="76">
        <f>+P39</f>
        <v>17000</v>
      </c>
      <c r="Q38" s="76">
        <f>+P38+O38</f>
        <v>17000</v>
      </c>
      <c r="R38" s="70">
        <f t="shared" si="2"/>
        <v>9983000</v>
      </c>
      <c r="S38" s="76">
        <f>+S39</f>
        <v>0</v>
      </c>
      <c r="T38" s="76">
        <f>+T39</f>
        <v>17000</v>
      </c>
      <c r="U38" s="76">
        <f t="shared" si="8"/>
        <v>17000</v>
      </c>
      <c r="V38" s="76">
        <f>+V39</f>
        <v>0</v>
      </c>
      <c r="W38" s="76">
        <f>+W39</f>
        <v>17000</v>
      </c>
      <c r="X38" s="70">
        <f t="shared" si="4"/>
        <v>17000</v>
      </c>
      <c r="Y38" s="70">
        <f t="shared" si="5"/>
        <v>0</v>
      </c>
    </row>
    <row r="39" spans="1:25" ht="24.75" customHeight="1">
      <c r="A39" s="75" t="s">
        <v>53</v>
      </c>
      <c r="B39" s="159" t="s">
        <v>113</v>
      </c>
      <c r="C39" s="82"/>
      <c r="D39" s="76"/>
      <c r="E39" s="77">
        <v>0</v>
      </c>
      <c r="F39" s="77">
        <v>0</v>
      </c>
      <c r="G39" s="78">
        <v>0</v>
      </c>
      <c r="H39" s="77">
        <v>0</v>
      </c>
      <c r="I39" s="79">
        <v>0</v>
      </c>
      <c r="J39" s="102"/>
      <c r="K39" s="83">
        <v>2712010</v>
      </c>
      <c r="L39" s="83"/>
      <c r="M39" s="76">
        <v>17000</v>
      </c>
      <c r="N39" s="76">
        <f t="shared" si="23"/>
        <v>17000</v>
      </c>
      <c r="O39" s="76"/>
      <c r="P39" s="76">
        <v>17000</v>
      </c>
      <c r="Q39" s="76">
        <f t="shared" si="20"/>
        <v>17000</v>
      </c>
      <c r="R39" s="70">
        <v>0</v>
      </c>
      <c r="S39" s="76"/>
      <c r="T39" s="76">
        <v>17000</v>
      </c>
      <c r="U39" s="76">
        <f t="shared" si="8"/>
        <v>17000</v>
      </c>
      <c r="V39" s="76"/>
      <c r="W39" s="76">
        <v>17000</v>
      </c>
      <c r="X39" s="70">
        <f t="shared" si="4"/>
        <v>17000</v>
      </c>
      <c r="Y39" s="70">
        <f t="shared" si="5"/>
        <v>0</v>
      </c>
    </row>
    <row r="40" spans="1:25" s="28" customFormat="1" ht="37.5" customHeight="1">
      <c r="A40" s="75" t="s">
        <v>55</v>
      </c>
      <c r="B40" s="75" t="s">
        <v>56</v>
      </c>
      <c r="C40" s="75">
        <v>1</v>
      </c>
      <c r="D40" s="76">
        <v>13500000</v>
      </c>
      <c r="E40" s="77">
        <v>0</v>
      </c>
      <c r="F40" s="77">
        <v>0</v>
      </c>
      <c r="G40" s="78">
        <v>0</v>
      </c>
      <c r="H40" s="77">
        <v>0</v>
      </c>
      <c r="I40" s="79">
        <v>0</v>
      </c>
      <c r="J40" s="102">
        <f>D40+E40-F40-H40+I40</f>
        <v>13500000</v>
      </c>
      <c r="K40" s="72" t="s">
        <v>150</v>
      </c>
      <c r="L40" s="80">
        <f>+L41+L42</f>
        <v>0</v>
      </c>
      <c r="M40" s="76">
        <f>SUM(M41:M42)</f>
        <v>21600</v>
      </c>
      <c r="N40" s="76">
        <f t="shared" si="23"/>
        <v>21600</v>
      </c>
      <c r="O40" s="76">
        <f>+O41+O42</f>
        <v>0</v>
      </c>
      <c r="P40" s="76">
        <f>SUM(P41:P42)</f>
        <v>21600</v>
      </c>
      <c r="Q40" s="76">
        <f>+P40+O40</f>
        <v>21600</v>
      </c>
      <c r="R40" s="70">
        <f>+J40-Q40</f>
        <v>13478400</v>
      </c>
      <c r="S40" s="76">
        <f>+S41+S42</f>
        <v>0</v>
      </c>
      <c r="T40" s="76">
        <f>SUM(T41:T42)</f>
        <v>21600</v>
      </c>
      <c r="U40" s="76">
        <f t="shared" si="8"/>
        <v>21600</v>
      </c>
      <c r="V40" s="76">
        <f>+V41+V42</f>
        <v>0</v>
      </c>
      <c r="W40" s="76">
        <f>SUM(W41:W42)</f>
        <v>21600</v>
      </c>
      <c r="X40" s="70">
        <f t="shared" si="4"/>
        <v>21600</v>
      </c>
      <c r="Y40" s="70">
        <f t="shared" si="5"/>
        <v>0</v>
      </c>
    </row>
    <row r="41" spans="1:25" ht="13.5" customHeight="1">
      <c r="A41" s="75" t="s">
        <v>55</v>
      </c>
      <c r="B41" s="75" t="s">
        <v>117</v>
      </c>
      <c r="C41" s="75"/>
      <c r="D41" s="76"/>
      <c r="E41" s="77">
        <v>0</v>
      </c>
      <c r="F41" s="77">
        <v>0</v>
      </c>
      <c r="G41" s="78">
        <v>0</v>
      </c>
      <c r="H41" s="77">
        <v>0</v>
      </c>
      <c r="I41" s="79">
        <v>0</v>
      </c>
      <c r="J41" s="102"/>
      <c r="K41" s="83">
        <v>3212899</v>
      </c>
      <c r="L41" s="83"/>
      <c r="M41" s="76">
        <v>7900</v>
      </c>
      <c r="N41" s="76">
        <f t="shared" si="23"/>
        <v>7900</v>
      </c>
      <c r="O41" s="76"/>
      <c r="P41" s="76">
        <v>7900</v>
      </c>
      <c r="Q41" s="76">
        <f t="shared" si="20"/>
        <v>7900</v>
      </c>
      <c r="R41" s="70">
        <v>0</v>
      </c>
      <c r="S41" s="76"/>
      <c r="T41" s="76">
        <v>7900</v>
      </c>
      <c r="U41" s="76">
        <f t="shared" si="8"/>
        <v>7900</v>
      </c>
      <c r="V41" s="76"/>
      <c r="W41" s="76">
        <v>7900</v>
      </c>
      <c r="X41" s="70">
        <f t="shared" si="4"/>
        <v>7900</v>
      </c>
      <c r="Y41" s="70">
        <f t="shared" si="5"/>
        <v>0</v>
      </c>
    </row>
    <row r="42" spans="1:25" ht="14.25" customHeight="1">
      <c r="A42" s="75" t="s">
        <v>55</v>
      </c>
      <c r="B42" s="75" t="s">
        <v>118</v>
      </c>
      <c r="C42" s="75"/>
      <c r="D42" s="76"/>
      <c r="E42" s="77">
        <v>0</v>
      </c>
      <c r="F42" s="77">
        <v>0</v>
      </c>
      <c r="G42" s="78">
        <v>0</v>
      </c>
      <c r="H42" s="77">
        <v>0</v>
      </c>
      <c r="I42" s="79">
        <v>0</v>
      </c>
      <c r="J42" s="102"/>
      <c r="K42" s="83">
        <v>3532201</v>
      </c>
      <c r="L42" s="83"/>
      <c r="M42" s="76">
        <v>13700</v>
      </c>
      <c r="N42" s="76">
        <f t="shared" si="23"/>
        <v>13700</v>
      </c>
      <c r="O42" s="76"/>
      <c r="P42" s="76">
        <v>13700</v>
      </c>
      <c r="Q42" s="76">
        <f t="shared" si="20"/>
        <v>13700</v>
      </c>
      <c r="R42" s="70">
        <v>0</v>
      </c>
      <c r="S42" s="76"/>
      <c r="T42" s="76">
        <v>13700</v>
      </c>
      <c r="U42" s="76">
        <f t="shared" si="8"/>
        <v>13700</v>
      </c>
      <c r="V42" s="76"/>
      <c r="W42" s="76">
        <v>13700</v>
      </c>
      <c r="X42" s="70">
        <f t="shared" si="4"/>
        <v>13700</v>
      </c>
      <c r="Y42" s="70">
        <f t="shared" si="5"/>
        <v>0</v>
      </c>
    </row>
    <row r="43" spans="1:27" s="28" customFormat="1" ht="25.5" customHeight="1">
      <c r="A43" s="75" t="s">
        <v>57</v>
      </c>
      <c r="B43" s="75" t="s">
        <v>58</v>
      </c>
      <c r="C43" s="75">
        <v>1</v>
      </c>
      <c r="D43" s="76">
        <v>23500000</v>
      </c>
      <c r="E43" s="77">
        <v>0</v>
      </c>
      <c r="F43" s="77">
        <v>0</v>
      </c>
      <c r="G43" s="78">
        <v>0</v>
      </c>
      <c r="H43" s="77">
        <v>0</v>
      </c>
      <c r="I43" s="79">
        <v>0</v>
      </c>
      <c r="J43" s="102">
        <f>D43+E43-F43-H43+I43</f>
        <v>23500000</v>
      </c>
      <c r="K43" s="80">
        <v>0</v>
      </c>
      <c r="L43" s="80">
        <v>0</v>
      </c>
      <c r="M43" s="76">
        <v>0</v>
      </c>
      <c r="N43" s="76">
        <f t="shared" si="23"/>
        <v>0</v>
      </c>
      <c r="O43" s="76">
        <v>0</v>
      </c>
      <c r="P43" s="76"/>
      <c r="Q43" s="76">
        <f t="shared" si="20"/>
        <v>0</v>
      </c>
      <c r="R43" s="70">
        <f>+J43-Q43</f>
        <v>23500000</v>
      </c>
      <c r="S43" s="76">
        <v>0</v>
      </c>
      <c r="T43" s="76"/>
      <c r="U43" s="76">
        <f t="shared" si="8"/>
        <v>0</v>
      </c>
      <c r="V43" s="76">
        <v>0</v>
      </c>
      <c r="W43" s="76"/>
      <c r="X43" s="70">
        <f t="shared" si="4"/>
        <v>0</v>
      </c>
      <c r="Y43" s="70">
        <f t="shared" si="5"/>
        <v>0</v>
      </c>
      <c r="AA43" s="41"/>
    </row>
    <row r="44" spans="1:25" s="17" customFormat="1" ht="16.5" customHeight="1">
      <c r="A44" s="67" t="s">
        <v>59</v>
      </c>
      <c r="B44" s="67" t="s">
        <v>60</v>
      </c>
      <c r="C44" s="67"/>
      <c r="D44" s="70">
        <f aca="true" t="shared" si="24" ref="D44:J44">+D45+D48+D51+D63+D66</f>
        <v>342300000</v>
      </c>
      <c r="E44" s="71">
        <f t="shared" si="24"/>
        <v>0</v>
      </c>
      <c r="F44" s="71">
        <f t="shared" si="24"/>
        <v>0</v>
      </c>
      <c r="G44" s="71">
        <f t="shared" si="24"/>
        <v>0</v>
      </c>
      <c r="H44" s="71">
        <f t="shared" si="24"/>
        <v>0</v>
      </c>
      <c r="I44" s="70">
        <f t="shared" si="24"/>
        <v>0</v>
      </c>
      <c r="J44" s="101">
        <f t="shared" si="24"/>
        <v>342300000</v>
      </c>
      <c r="K44" s="70"/>
      <c r="L44" s="70">
        <f>+L45+L48+L51+L63+L66</f>
        <v>1723628</v>
      </c>
      <c r="M44" s="70">
        <f>+M45+M48+M51+M63+M66</f>
        <v>15406528</v>
      </c>
      <c r="N44" s="70">
        <f>+M44+L44</f>
        <v>17130156</v>
      </c>
      <c r="O44" s="70">
        <f>+O45+O48+O51+O63+O66</f>
        <v>1723628</v>
      </c>
      <c r="P44" s="70">
        <f>+P45+P48+P51+P63+P66</f>
        <v>10985873</v>
      </c>
      <c r="Q44" s="70">
        <f t="shared" si="20"/>
        <v>12709501</v>
      </c>
      <c r="R44" s="70">
        <f>+J44-Q44</f>
        <v>329590499</v>
      </c>
      <c r="S44" s="70">
        <f>+S45+S48+S51+S63+S66</f>
        <v>1723628</v>
      </c>
      <c r="T44" s="70">
        <f>+T45+T48+T51+T63+T66</f>
        <v>10985873</v>
      </c>
      <c r="U44" s="70">
        <f t="shared" si="8"/>
        <v>12709501</v>
      </c>
      <c r="V44" s="70">
        <f>+V45+V48+V51+V63+V66</f>
        <v>1723628</v>
      </c>
      <c r="W44" s="70">
        <f>+W45+W48+W51+W63+W66</f>
        <v>10985873</v>
      </c>
      <c r="X44" s="70">
        <f t="shared" si="4"/>
        <v>12709501</v>
      </c>
      <c r="Y44" s="70">
        <f t="shared" si="5"/>
        <v>0</v>
      </c>
    </row>
    <row r="45" spans="1:25" s="17" customFormat="1" ht="24" customHeight="1">
      <c r="A45" s="67" t="s">
        <v>61</v>
      </c>
      <c r="B45" s="67" t="s">
        <v>62</v>
      </c>
      <c r="C45" s="67">
        <v>1</v>
      </c>
      <c r="D45" s="70">
        <v>40600000</v>
      </c>
      <c r="E45" s="71">
        <v>0</v>
      </c>
      <c r="F45" s="71">
        <v>0</v>
      </c>
      <c r="G45" s="71">
        <f>+G46+G49+G52+G64+G67</f>
        <v>0</v>
      </c>
      <c r="H45" s="71">
        <v>0</v>
      </c>
      <c r="I45" s="85">
        <v>0</v>
      </c>
      <c r="J45" s="101">
        <f>D45+E45-F45-H45+I45</f>
        <v>40600000</v>
      </c>
      <c r="K45" s="72"/>
      <c r="L45" s="72">
        <f>+L46+L47</f>
        <v>400000</v>
      </c>
      <c r="M45" s="70">
        <f>SUM(M46:M47)</f>
        <v>843840</v>
      </c>
      <c r="N45" s="70">
        <f>+M45+L45</f>
        <v>1243840</v>
      </c>
      <c r="O45" s="70">
        <f>+O46+O47</f>
        <v>400000</v>
      </c>
      <c r="P45" s="70">
        <f>SUM(P46:P47)</f>
        <v>843840</v>
      </c>
      <c r="Q45" s="70">
        <f>+P45+O45</f>
        <v>1243840</v>
      </c>
      <c r="R45" s="70">
        <f>+J45-Q45</f>
        <v>39356160</v>
      </c>
      <c r="S45" s="70">
        <f>+S46+S47</f>
        <v>400000</v>
      </c>
      <c r="T45" s="70">
        <f>SUM(T46:T47)</f>
        <v>843840</v>
      </c>
      <c r="U45" s="70">
        <f>+S45+T45</f>
        <v>1243840</v>
      </c>
      <c r="V45" s="70">
        <f>+V46+V47</f>
        <v>400000</v>
      </c>
      <c r="W45" s="70">
        <f>SUM(W46:W47)</f>
        <v>843840</v>
      </c>
      <c r="X45" s="70">
        <f t="shared" si="4"/>
        <v>1243840</v>
      </c>
      <c r="Y45" s="70">
        <f t="shared" si="5"/>
        <v>0</v>
      </c>
    </row>
    <row r="46" spans="1:25" ht="13.5" customHeight="1">
      <c r="A46" s="75" t="s">
        <v>61</v>
      </c>
      <c r="B46" s="75" t="s">
        <v>114</v>
      </c>
      <c r="C46" s="75"/>
      <c r="D46" s="76"/>
      <c r="E46" s="71">
        <v>0</v>
      </c>
      <c r="F46" s="71">
        <v>0</v>
      </c>
      <c r="G46" s="71">
        <f>+G47+G50+G53+G65+G68</f>
        <v>0</v>
      </c>
      <c r="H46" s="71">
        <v>0</v>
      </c>
      <c r="I46" s="85">
        <v>0</v>
      </c>
      <c r="J46" s="102"/>
      <c r="K46" s="83">
        <v>68021</v>
      </c>
      <c r="L46" s="83"/>
      <c r="M46" s="76">
        <v>38000</v>
      </c>
      <c r="N46" s="76">
        <f>+L46+M46</f>
        <v>38000</v>
      </c>
      <c r="O46" s="76"/>
      <c r="P46" s="76">
        <v>38000</v>
      </c>
      <c r="Q46" s="76">
        <f t="shared" si="20"/>
        <v>38000</v>
      </c>
      <c r="R46" s="70">
        <v>0</v>
      </c>
      <c r="S46" s="76"/>
      <c r="T46" s="76">
        <v>38000</v>
      </c>
      <c r="U46" s="76">
        <f t="shared" si="8"/>
        <v>38000</v>
      </c>
      <c r="V46" s="76"/>
      <c r="W46" s="76">
        <v>38000</v>
      </c>
      <c r="X46" s="70">
        <f t="shared" si="4"/>
        <v>38000</v>
      </c>
      <c r="Y46" s="70">
        <f t="shared" si="5"/>
        <v>0</v>
      </c>
    </row>
    <row r="47" spans="1:25" ht="14.25" customHeight="1">
      <c r="A47" s="75" t="s">
        <v>61</v>
      </c>
      <c r="B47" s="75" t="s">
        <v>115</v>
      </c>
      <c r="C47" s="75"/>
      <c r="D47" s="76"/>
      <c r="E47" s="71">
        <v>0</v>
      </c>
      <c r="F47" s="71">
        <v>0</v>
      </c>
      <c r="G47" s="71">
        <f>+G48+G51+G54+G66+G69</f>
        <v>0</v>
      </c>
      <c r="H47" s="71">
        <v>0</v>
      </c>
      <c r="I47" s="85">
        <v>0</v>
      </c>
      <c r="J47" s="102"/>
      <c r="K47" s="83">
        <v>64220</v>
      </c>
      <c r="L47" s="86">
        <v>400000</v>
      </c>
      <c r="M47" s="76">
        <v>805840</v>
      </c>
      <c r="N47" s="76">
        <f>+L47+M47</f>
        <v>1205840</v>
      </c>
      <c r="O47" s="76">
        <v>400000</v>
      </c>
      <c r="P47" s="76">
        <v>805840</v>
      </c>
      <c r="Q47" s="76">
        <f t="shared" si="20"/>
        <v>1205840</v>
      </c>
      <c r="R47" s="70">
        <v>0</v>
      </c>
      <c r="S47" s="76">
        <v>400000</v>
      </c>
      <c r="T47" s="76">
        <v>805840</v>
      </c>
      <c r="U47" s="76">
        <f t="shared" si="8"/>
        <v>1205840</v>
      </c>
      <c r="V47" s="76">
        <v>400000</v>
      </c>
      <c r="W47" s="76">
        <v>805840</v>
      </c>
      <c r="X47" s="70">
        <f t="shared" si="4"/>
        <v>1205840</v>
      </c>
      <c r="Y47" s="70">
        <f t="shared" si="5"/>
        <v>0</v>
      </c>
    </row>
    <row r="48" spans="1:25" s="17" customFormat="1" ht="27" customHeight="1">
      <c r="A48" s="67" t="s">
        <v>63</v>
      </c>
      <c r="B48" s="67" t="s">
        <v>64</v>
      </c>
      <c r="C48" s="67">
        <v>1</v>
      </c>
      <c r="D48" s="70">
        <v>18500000</v>
      </c>
      <c r="E48" s="71">
        <v>0</v>
      </c>
      <c r="F48" s="71">
        <v>0</v>
      </c>
      <c r="G48" s="71">
        <f>+G49+G52+G55+G67+G70</f>
        <v>0</v>
      </c>
      <c r="H48" s="71">
        <v>0</v>
      </c>
      <c r="I48" s="85">
        <v>0</v>
      </c>
      <c r="J48" s="101">
        <f>D48+E48-F48-H48+I48</f>
        <v>18500000</v>
      </c>
      <c r="K48" s="73"/>
      <c r="L48" s="73"/>
      <c r="M48" s="70">
        <f>SUM(M49:M50)</f>
        <v>4460655</v>
      </c>
      <c r="N48" s="70">
        <f>+M48+L48</f>
        <v>4460655</v>
      </c>
      <c r="O48" s="70">
        <f>+O49+O50</f>
        <v>0</v>
      </c>
      <c r="P48" s="70">
        <f>SUM(P49:P50)</f>
        <v>40000</v>
      </c>
      <c r="Q48" s="70">
        <f>+P48+O48</f>
        <v>40000</v>
      </c>
      <c r="R48" s="70">
        <f>+J48-Q48</f>
        <v>18460000</v>
      </c>
      <c r="S48" s="70">
        <f>+S49+S50</f>
        <v>0</v>
      </c>
      <c r="T48" s="70">
        <f>SUM(T49:T50)</f>
        <v>40000</v>
      </c>
      <c r="U48" s="70">
        <f t="shared" si="8"/>
        <v>40000</v>
      </c>
      <c r="V48" s="70">
        <f>+V49+V50</f>
        <v>0</v>
      </c>
      <c r="W48" s="70">
        <f>SUM(W49:W50)</f>
        <v>40000</v>
      </c>
      <c r="X48" s="70">
        <f t="shared" si="4"/>
        <v>40000</v>
      </c>
      <c r="Y48" s="70">
        <f t="shared" si="5"/>
        <v>0</v>
      </c>
    </row>
    <row r="49" spans="1:25" ht="12.75" customHeight="1">
      <c r="A49" s="75" t="s">
        <v>63</v>
      </c>
      <c r="B49" s="75" t="s">
        <v>142</v>
      </c>
      <c r="C49" s="75"/>
      <c r="D49" s="76"/>
      <c r="E49" s="71">
        <v>0</v>
      </c>
      <c r="F49" s="71">
        <v>0</v>
      </c>
      <c r="G49" s="71">
        <f>+G50+G53+G56+G68+G71</f>
        <v>0</v>
      </c>
      <c r="H49" s="71">
        <v>0</v>
      </c>
      <c r="I49" s="85">
        <v>0</v>
      </c>
      <c r="J49" s="102"/>
      <c r="K49" s="83">
        <v>71359</v>
      </c>
      <c r="L49" s="83"/>
      <c r="M49" s="76">
        <v>4420655</v>
      </c>
      <c r="N49" s="76">
        <f>+M49+L49</f>
        <v>4420655</v>
      </c>
      <c r="O49" s="76"/>
      <c r="P49" s="76"/>
      <c r="Q49" s="70">
        <f t="shared" si="20"/>
        <v>0</v>
      </c>
      <c r="R49" s="70">
        <f>+J49-Q49</f>
        <v>0</v>
      </c>
      <c r="S49" s="70"/>
      <c r="T49" s="76"/>
      <c r="U49" s="76">
        <f t="shared" si="8"/>
        <v>0</v>
      </c>
      <c r="V49" s="76"/>
      <c r="W49" s="76"/>
      <c r="X49" s="70">
        <f t="shared" si="4"/>
        <v>0</v>
      </c>
      <c r="Y49" s="70">
        <f t="shared" si="5"/>
        <v>0</v>
      </c>
    </row>
    <row r="50" spans="1:25" ht="12" customHeight="1">
      <c r="A50" s="75" t="s">
        <v>63</v>
      </c>
      <c r="B50" s="75" t="s">
        <v>135</v>
      </c>
      <c r="C50" s="75"/>
      <c r="D50" s="76"/>
      <c r="E50" s="71">
        <v>0</v>
      </c>
      <c r="F50" s="71">
        <v>0</v>
      </c>
      <c r="G50" s="71">
        <f>+G51+G54+G57+G69+G72</f>
        <v>0</v>
      </c>
      <c r="H50" s="71">
        <v>0</v>
      </c>
      <c r="I50" s="85">
        <v>0</v>
      </c>
      <c r="J50" s="102"/>
      <c r="K50" s="83">
        <v>73210</v>
      </c>
      <c r="L50" s="83"/>
      <c r="M50" s="76">
        <v>40000</v>
      </c>
      <c r="N50" s="76">
        <f>+M50+L50</f>
        <v>40000</v>
      </c>
      <c r="O50" s="76"/>
      <c r="P50" s="76">
        <v>40000</v>
      </c>
      <c r="Q50" s="76">
        <f t="shared" si="20"/>
        <v>40000</v>
      </c>
      <c r="R50" s="70">
        <v>0</v>
      </c>
      <c r="S50" s="76"/>
      <c r="T50" s="76">
        <v>40000</v>
      </c>
      <c r="U50" s="76">
        <f t="shared" si="8"/>
        <v>40000</v>
      </c>
      <c r="V50" s="76"/>
      <c r="W50" s="76">
        <v>40000</v>
      </c>
      <c r="X50" s="70">
        <f t="shared" si="4"/>
        <v>40000</v>
      </c>
      <c r="Y50" s="70">
        <f t="shared" si="5"/>
        <v>0</v>
      </c>
    </row>
    <row r="51" spans="1:25" s="17" customFormat="1" ht="26.25" customHeight="1">
      <c r="A51" s="67" t="s">
        <v>65</v>
      </c>
      <c r="B51" s="67" t="s">
        <v>66</v>
      </c>
      <c r="C51" s="67">
        <v>1</v>
      </c>
      <c r="D51" s="70">
        <v>179000000</v>
      </c>
      <c r="E51" s="71">
        <v>0</v>
      </c>
      <c r="F51" s="71">
        <v>0</v>
      </c>
      <c r="G51" s="84">
        <v>0</v>
      </c>
      <c r="H51" s="71">
        <v>0</v>
      </c>
      <c r="I51" s="85">
        <v>0</v>
      </c>
      <c r="J51" s="101">
        <f>D51+E51-F51-H51+I51</f>
        <v>179000000</v>
      </c>
      <c r="K51" s="72"/>
      <c r="L51" s="72"/>
      <c r="M51" s="70">
        <f>SUM(M52:M62)</f>
        <v>5704538</v>
      </c>
      <c r="N51" s="70">
        <f>+L51+M51</f>
        <v>5704538</v>
      </c>
      <c r="O51" s="70">
        <f>+O52+O53+O54+O55+O56+O57+O58+O59+O60+O61+O62</f>
        <v>0</v>
      </c>
      <c r="P51" s="70">
        <f>+P52+P53+P54+P55+P56+P57+P58+P59+P60+P61+P62</f>
        <v>5704538</v>
      </c>
      <c r="Q51" s="70">
        <f>+P51+O51</f>
        <v>5704538</v>
      </c>
      <c r="R51" s="70">
        <f>+J51-Q51</f>
        <v>173295462</v>
      </c>
      <c r="S51" s="70">
        <f>+S52+S53+S54+S55+S56+S57+S58+S59+S60+S61+S62</f>
        <v>0</v>
      </c>
      <c r="T51" s="70">
        <f>SUM(T52:T62)</f>
        <v>5704538</v>
      </c>
      <c r="U51" s="76">
        <f t="shared" si="8"/>
        <v>5704538</v>
      </c>
      <c r="V51" s="70">
        <f>+V52+V53+V54+V55+V56+V57+V58+V59+V60+V61+V62</f>
        <v>0</v>
      </c>
      <c r="W51" s="70">
        <f>SUM(W52:W62)</f>
        <v>5704538</v>
      </c>
      <c r="X51" s="70">
        <f t="shared" si="4"/>
        <v>5704538</v>
      </c>
      <c r="Y51" s="70">
        <f t="shared" si="5"/>
        <v>0</v>
      </c>
    </row>
    <row r="52" spans="1:25" ht="13.5" customHeight="1">
      <c r="A52" s="75" t="s">
        <v>65</v>
      </c>
      <c r="B52" s="75" t="s">
        <v>119</v>
      </c>
      <c r="C52" s="75"/>
      <c r="D52" s="76"/>
      <c r="E52" s="71">
        <v>0</v>
      </c>
      <c r="F52" s="71">
        <v>0</v>
      </c>
      <c r="G52" s="78">
        <v>0</v>
      </c>
      <c r="H52" s="71">
        <v>0</v>
      </c>
      <c r="I52" s="85">
        <v>0</v>
      </c>
      <c r="J52" s="102"/>
      <c r="K52" s="83">
        <v>84120</v>
      </c>
      <c r="L52" s="83"/>
      <c r="M52" s="76">
        <v>247581</v>
      </c>
      <c r="N52" s="76">
        <f>+L52+M52</f>
        <v>247581</v>
      </c>
      <c r="O52" s="76">
        <v>0</v>
      </c>
      <c r="P52" s="76">
        <v>247581</v>
      </c>
      <c r="Q52" s="76">
        <f aca="true" t="shared" si="25" ref="Q52:Q62">+P52+O52</f>
        <v>247581</v>
      </c>
      <c r="R52" s="70">
        <v>0</v>
      </c>
      <c r="S52" s="76">
        <v>0</v>
      </c>
      <c r="T52" s="76">
        <v>247581</v>
      </c>
      <c r="U52" s="76">
        <f t="shared" si="8"/>
        <v>247581</v>
      </c>
      <c r="V52" s="76">
        <v>0</v>
      </c>
      <c r="W52" s="76">
        <v>247581</v>
      </c>
      <c r="X52" s="70">
        <f t="shared" si="4"/>
        <v>247581</v>
      </c>
      <c r="Y52" s="70">
        <f t="shared" si="5"/>
        <v>0</v>
      </c>
    </row>
    <row r="53" spans="1:25" ht="15" customHeight="1">
      <c r="A53" s="75" t="s">
        <v>65</v>
      </c>
      <c r="B53" s="75" t="s">
        <v>140</v>
      </c>
      <c r="C53" s="75"/>
      <c r="D53" s="76"/>
      <c r="E53" s="71">
        <v>0</v>
      </c>
      <c r="F53" s="71">
        <v>0</v>
      </c>
      <c r="G53" s="78">
        <v>0</v>
      </c>
      <c r="H53" s="71">
        <v>0</v>
      </c>
      <c r="I53" s="85">
        <v>0</v>
      </c>
      <c r="J53" s="102"/>
      <c r="K53" s="83">
        <v>84222</v>
      </c>
      <c r="L53" s="83"/>
      <c r="M53" s="76">
        <v>407456</v>
      </c>
      <c r="N53" s="76">
        <f aca="true" t="shared" si="26" ref="N53:N62">+L53+M53</f>
        <v>407456</v>
      </c>
      <c r="O53" s="76">
        <v>0</v>
      </c>
      <c r="P53" s="76">
        <v>407456</v>
      </c>
      <c r="Q53" s="76">
        <f t="shared" si="25"/>
        <v>407456</v>
      </c>
      <c r="R53" s="70">
        <v>0</v>
      </c>
      <c r="S53" s="76">
        <v>0</v>
      </c>
      <c r="T53" s="76">
        <v>407456</v>
      </c>
      <c r="U53" s="76">
        <f t="shared" si="8"/>
        <v>407456</v>
      </c>
      <c r="V53" s="76">
        <v>0</v>
      </c>
      <c r="W53" s="76">
        <v>407456</v>
      </c>
      <c r="X53" s="70">
        <f t="shared" si="4"/>
        <v>407456</v>
      </c>
      <c r="Y53" s="70">
        <f t="shared" si="5"/>
        <v>0</v>
      </c>
    </row>
    <row r="54" spans="1:27" ht="14.25" customHeight="1">
      <c r="A54" s="75" t="s">
        <v>65</v>
      </c>
      <c r="B54" s="75" t="s">
        <v>138</v>
      </c>
      <c r="C54" s="75"/>
      <c r="D54" s="76"/>
      <c r="E54" s="71">
        <v>0</v>
      </c>
      <c r="F54" s="71">
        <v>0</v>
      </c>
      <c r="G54" s="78">
        <v>0</v>
      </c>
      <c r="H54" s="71">
        <v>0</v>
      </c>
      <c r="I54" s="85">
        <v>0</v>
      </c>
      <c r="J54" s="102"/>
      <c r="K54" s="83">
        <v>86312</v>
      </c>
      <c r="L54" s="83"/>
      <c r="M54" s="76">
        <v>2314700</v>
      </c>
      <c r="N54" s="76">
        <f t="shared" si="26"/>
        <v>2314700</v>
      </c>
      <c r="O54" s="76">
        <v>0</v>
      </c>
      <c r="P54" s="76">
        <v>2314700</v>
      </c>
      <c r="Q54" s="76">
        <f t="shared" si="25"/>
        <v>2314700</v>
      </c>
      <c r="R54" s="70">
        <v>0</v>
      </c>
      <c r="S54" s="76">
        <v>0</v>
      </c>
      <c r="T54" s="76">
        <v>2314700</v>
      </c>
      <c r="U54" s="76">
        <f t="shared" si="8"/>
        <v>2314700</v>
      </c>
      <c r="V54" s="76">
        <v>0</v>
      </c>
      <c r="W54" s="76">
        <v>2314700</v>
      </c>
      <c r="X54" s="70">
        <f t="shared" si="4"/>
        <v>2314700</v>
      </c>
      <c r="Y54" s="70">
        <f t="shared" si="5"/>
        <v>0</v>
      </c>
      <c r="AA54" s="23"/>
    </row>
    <row r="55" spans="1:25" ht="12.75" customHeight="1">
      <c r="A55" s="75" t="s">
        <v>65</v>
      </c>
      <c r="B55" s="75" t="s">
        <v>116</v>
      </c>
      <c r="C55" s="75"/>
      <c r="D55" s="76"/>
      <c r="E55" s="71">
        <v>0</v>
      </c>
      <c r="F55" s="71">
        <v>0</v>
      </c>
      <c r="G55" s="78">
        <v>0</v>
      </c>
      <c r="H55" s="71">
        <v>0</v>
      </c>
      <c r="I55" s="85">
        <v>0</v>
      </c>
      <c r="J55" s="102"/>
      <c r="K55" s="83">
        <v>86320</v>
      </c>
      <c r="L55" s="83"/>
      <c r="M55" s="76">
        <v>87000</v>
      </c>
      <c r="N55" s="76">
        <f t="shared" si="26"/>
        <v>87000</v>
      </c>
      <c r="O55" s="76">
        <v>0</v>
      </c>
      <c r="P55" s="76">
        <v>87000</v>
      </c>
      <c r="Q55" s="76">
        <f t="shared" si="25"/>
        <v>87000</v>
      </c>
      <c r="R55" s="70">
        <v>0</v>
      </c>
      <c r="S55" s="76">
        <v>0</v>
      </c>
      <c r="T55" s="76">
        <v>87000</v>
      </c>
      <c r="U55" s="76">
        <f t="shared" si="8"/>
        <v>87000</v>
      </c>
      <c r="V55" s="76">
        <v>0</v>
      </c>
      <c r="W55" s="76">
        <v>87000</v>
      </c>
      <c r="X55" s="70">
        <f t="shared" si="4"/>
        <v>87000</v>
      </c>
      <c r="Y55" s="70">
        <f t="shared" si="5"/>
        <v>0</v>
      </c>
    </row>
    <row r="56" spans="1:25" ht="12.75" customHeight="1">
      <c r="A56" s="75" t="s">
        <v>65</v>
      </c>
      <c r="B56" s="75" t="s">
        <v>139</v>
      </c>
      <c r="C56" s="75"/>
      <c r="D56" s="76"/>
      <c r="E56" s="71">
        <v>0</v>
      </c>
      <c r="F56" s="71">
        <v>0</v>
      </c>
      <c r="G56" s="78">
        <v>0</v>
      </c>
      <c r="H56" s="71">
        <v>0</v>
      </c>
      <c r="I56" s="85">
        <v>0</v>
      </c>
      <c r="J56" s="102"/>
      <c r="K56" s="83">
        <v>86330</v>
      </c>
      <c r="L56" s="83"/>
      <c r="M56" s="76">
        <v>350600</v>
      </c>
      <c r="N56" s="76">
        <f t="shared" si="26"/>
        <v>350600</v>
      </c>
      <c r="O56" s="76">
        <v>0</v>
      </c>
      <c r="P56" s="76">
        <v>350600</v>
      </c>
      <c r="Q56" s="76">
        <f t="shared" si="25"/>
        <v>350600</v>
      </c>
      <c r="R56" s="70">
        <v>0</v>
      </c>
      <c r="S56" s="76">
        <v>0</v>
      </c>
      <c r="T56" s="76">
        <v>350600</v>
      </c>
      <c r="U56" s="76">
        <f t="shared" si="8"/>
        <v>350600</v>
      </c>
      <c r="V56" s="76">
        <v>0</v>
      </c>
      <c r="W56" s="76">
        <v>350600</v>
      </c>
      <c r="X56" s="70">
        <f t="shared" si="4"/>
        <v>350600</v>
      </c>
      <c r="Y56" s="70">
        <f t="shared" si="5"/>
        <v>0</v>
      </c>
    </row>
    <row r="57" spans="1:25" ht="13.5" customHeight="1">
      <c r="A57" s="75" t="s">
        <v>65</v>
      </c>
      <c r="B57" s="75" t="s">
        <v>120</v>
      </c>
      <c r="C57" s="75"/>
      <c r="D57" s="76"/>
      <c r="E57" s="71">
        <v>0</v>
      </c>
      <c r="F57" s="71">
        <v>0</v>
      </c>
      <c r="G57" s="78">
        <v>0</v>
      </c>
      <c r="H57" s="71">
        <v>0</v>
      </c>
      <c r="I57" s="85">
        <v>0</v>
      </c>
      <c r="J57" s="102"/>
      <c r="K57" s="83">
        <v>8912197</v>
      </c>
      <c r="L57" s="83"/>
      <c r="M57" s="76">
        <v>899200</v>
      </c>
      <c r="N57" s="76">
        <f t="shared" si="26"/>
        <v>899200</v>
      </c>
      <c r="O57" s="76">
        <v>0</v>
      </c>
      <c r="P57" s="76">
        <v>899200</v>
      </c>
      <c r="Q57" s="76">
        <f t="shared" si="25"/>
        <v>899200</v>
      </c>
      <c r="R57" s="70">
        <v>0</v>
      </c>
      <c r="S57" s="76">
        <v>0</v>
      </c>
      <c r="T57" s="76">
        <v>899200</v>
      </c>
      <c r="U57" s="76">
        <f t="shared" si="8"/>
        <v>899200</v>
      </c>
      <c r="V57" s="76">
        <v>0</v>
      </c>
      <c r="W57" s="76">
        <v>899200</v>
      </c>
      <c r="X57" s="70">
        <f t="shared" si="4"/>
        <v>899200</v>
      </c>
      <c r="Y57" s="70">
        <f t="shared" si="5"/>
        <v>0</v>
      </c>
    </row>
    <row r="58" spans="1:25" ht="13.5" customHeight="1">
      <c r="A58" s="75" t="s">
        <v>65</v>
      </c>
      <c r="B58" s="75" t="s">
        <v>123</v>
      </c>
      <c r="C58" s="75"/>
      <c r="D58" s="76"/>
      <c r="E58" s="71">
        <v>0</v>
      </c>
      <c r="F58" s="71">
        <v>0</v>
      </c>
      <c r="G58" s="78">
        <v>0</v>
      </c>
      <c r="H58" s="71">
        <v>0</v>
      </c>
      <c r="I58" s="85">
        <v>0</v>
      </c>
      <c r="J58" s="102"/>
      <c r="K58" s="83">
        <v>87142</v>
      </c>
      <c r="L58" s="83"/>
      <c r="M58" s="76">
        <v>162000</v>
      </c>
      <c r="N58" s="76">
        <f t="shared" si="26"/>
        <v>162000</v>
      </c>
      <c r="O58" s="76">
        <v>0</v>
      </c>
      <c r="P58" s="76">
        <v>162000</v>
      </c>
      <c r="Q58" s="76">
        <f t="shared" si="25"/>
        <v>162000</v>
      </c>
      <c r="R58" s="70">
        <v>0</v>
      </c>
      <c r="S58" s="76">
        <v>0</v>
      </c>
      <c r="T58" s="76">
        <v>162000</v>
      </c>
      <c r="U58" s="76">
        <f t="shared" si="8"/>
        <v>162000</v>
      </c>
      <c r="V58" s="76">
        <v>0</v>
      </c>
      <c r="W58" s="76">
        <v>162000</v>
      </c>
      <c r="X58" s="70">
        <f t="shared" si="4"/>
        <v>162000</v>
      </c>
      <c r="Y58" s="70">
        <f t="shared" si="5"/>
        <v>0</v>
      </c>
    </row>
    <row r="59" spans="1:25" ht="14.25" customHeight="1">
      <c r="A59" s="75" t="s">
        <v>65</v>
      </c>
      <c r="B59" s="75" t="s">
        <v>124</v>
      </c>
      <c r="C59" s="75"/>
      <c r="D59" s="76"/>
      <c r="E59" s="71">
        <v>0</v>
      </c>
      <c r="F59" s="71">
        <v>0</v>
      </c>
      <c r="G59" s="78">
        <v>0</v>
      </c>
      <c r="H59" s="71">
        <v>0</v>
      </c>
      <c r="I59" s="85">
        <v>0</v>
      </c>
      <c r="J59" s="102"/>
      <c r="K59" s="83">
        <v>8715203</v>
      </c>
      <c r="L59" s="83"/>
      <c r="M59" s="76">
        <v>65000</v>
      </c>
      <c r="N59" s="76">
        <f t="shared" si="26"/>
        <v>65000</v>
      </c>
      <c r="O59" s="76">
        <v>0</v>
      </c>
      <c r="P59" s="76">
        <v>65000</v>
      </c>
      <c r="Q59" s="76">
        <f t="shared" si="25"/>
        <v>65000</v>
      </c>
      <c r="R59" s="70">
        <v>0</v>
      </c>
      <c r="S59" s="76">
        <v>0</v>
      </c>
      <c r="T59" s="76">
        <v>65000</v>
      </c>
      <c r="U59" s="76">
        <f t="shared" si="8"/>
        <v>65000</v>
      </c>
      <c r="V59" s="76">
        <v>0</v>
      </c>
      <c r="W59" s="76">
        <v>65000</v>
      </c>
      <c r="X59" s="70">
        <f t="shared" si="4"/>
        <v>65000</v>
      </c>
      <c r="Y59" s="70">
        <f t="shared" si="5"/>
        <v>0</v>
      </c>
    </row>
    <row r="60" spans="1:25" ht="15" customHeight="1">
      <c r="A60" s="75" t="s">
        <v>65</v>
      </c>
      <c r="B60" s="75" t="s">
        <v>122</v>
      </c>
      <c r="C60" s="75"/>
      <c r="D60" s="76"/>
      <c r="E60" s="71">
        <v>0</v>
      </c>
      <c r="F60" s="71">
        <v>0</v>
      </c>
      <c r="G60" s="78">
        <v>0</v>
      </c>
      <c r="H60" s="71">
        <v>0</v>
      </c>
      <c r="I60" s="85">
        <v>0</v>
      </c>
      <c r="J60" s="102"/>
      <c r="K60" s="83">
        <v>8715205</v>
      </c>
      <c r="L60" s="83"/>
      <c r="M60" s="76">
        <v>843001</v>
      </c>
      <c r="N60" s="76">
        <f t="shared" si="26"/>
        <v>843001</v>
      </c>
      <c r="O60" s="76">
        <v>0</v>
      </c>
      <c r="P60" s="76">
        <v>843001</v>
      </c>
      <c r="Q60" s="76">
        <f t="shared" si="25"/>
        <v>843001</v>
      </c>
      <c r="R60" s="70">
        <v>0</v>
      </c>
      <c r="S60" s="76">
        <v>0</v>
      </c>
      <c r="T60" s="76">
        <v>843001</v>
      </c>
      <c r="U60" s="76">
        <f t="shared" si="8"/>
        <v>843001</v>
      </c>
      <c r="V60" s="76">
        <v>0</v>
      </c>
      <c r="W60" s="76">
        <v>843001</v>
      </c>
      <c r="X60" s="70">
        <f t="shared" si="4"/>
        <v>843001</v>
      </c>
      <c r="Y60" s="70">
        <f t="shared" si="5"/>
        <v>0</v>
      </c>
    </row>
    <row r="61" spans="1:25" ht="13.5" customHeight="1">
      <c r="A61" s="75" t="s">
        <v>65</v>
      </c>
      <c r="B61" s="75" t="s">
        <v>125</v>
      </c>
      <c r="C61" s="75"/>
      <c r="D61" s="76"/>
      <c r="E61" s="71">
        <v>0</v>
      </c>
      <c r="F61" s="71">
        <v>0</v>
      </c>
      <c r="G61" s="78">
        <v>0</v>
      </c>
      <c r="H61" s="71">
        <v>0</v>
      </c>
      <c r="I61" s="85">
        <v>0</v>
      </c>
      <c r="J61" s="102"/>
      <c r="K61" s="83">
        <v>87130</v>
      </c>
      <c r="L61" s="83"/>
      <c r="M61" s="76">
        <v>208000</v>
      </c>
      <c r="N61" s="76">
        <f t="shared" si="26"/>
        <v>208000</v>
      </c>
      <c r="O61" s="76">
        <v>0</v>
      </c>
      <c r="P61" s="76">
        <v>208000</v>
      </c>
      <c r="Q61" s="76">
        <f t="shared" si="25"/>
        <v>208000</v>
      </c>
      <c r="R61" s="70">
        <v>0</v>
      </c>
      <c r="S61" s="76">
        <v>0</v>
      </c>
      <c r="T61" s="76">
        <v>208000</v>
      </c>
      <c r="U61" s="76">
        <f t="shared" si="8"/>
        <v>208000</v>
      </c>
      <c r="V61" s="76">
        <v>0</v>
      </c>
      <c r="W61" s="76">
        <v>208000</v>
      </c>
      <c r="X61" s="70">
        <f t="shared" si="4"/>
        <v>208000</v>
      </c>
      <c r="Y61" s="70">
        <f t="shared" si="5"/>
        <v>0</v>
      </c>
    </row>
    <row r="62" spans="1:25" ht="13.5" customHeight="1">
      <c r="A62" s="75" t="s">
        <v>65</v>
      </c>
      <c r="B62" s="75" t="s">
        <v>121</v>
      </c>
      <c r="C62" s="75"/>
      <c r="D62" s="76"/>
      <c r="E62" s="71">
        <v>0</v>
      </c>
      <c r="F62" s="71">
        <v>0</v>
      </c>
      <c r="G62" s="78">
        <v>0</v>
      </c>
      <c r="H62" s="71">
        <v>0</v>
      </c>
      <c r="I62" s="85">
        <v>0</v>
      </c>
      <c r="J62" s="102"/>
      <c r="K62" s="83">
        <v>8715999</v>
      </c>
      <c r="L62" s="83"/>
      <c r="M62" s="76">
        <v>120000</v>
      </c>
      <c r="N62" s="76">
        <f t="shared" si="26"/>
        <v>120000</v>
      </c>
      <c r="O62" s="76">
        <v>0</v>
      </c>
      <c r="P62" s="76">
        <v>120000</v>
      </c>
      <c r="Q62" s="76">
        <f t="shared" si="25"/>
        <v>120000</v>
      </c>
      <c r="R62" s="70">
        <v>0</v>
      </c>
      <c r="S62" s="76">
        <v>0</v>
      </c>
      <c r="T62" s="76">
        <v>120000</v>
      </c>
      <c r="U62" s="76">
        <f t="shared" si="8"/>
        <v>120000</v>
      </c>
      <c r="V62" s="76">
        <v>0</v>
      </c>
      <c r="W62" s="76">
        <v>120000</v>
      </c>
      <c r="X62" s="70">
        <f t="shared" si="4"/>
        <v>120000</v>
      </c>
      <c r="Y62" s="70">
        <f t="shared" si="5"/>
        <v>0</v>
      </c>
    </row>
    <row r="63" spans="1:25" s="17" customFormat="1" ht="24.75" customHeight="1">
      <c r="A63" s="67" t="s">
        <v>67</v>
      </c>
      <c r="B63" s="67" t="s">
        <v>68</v>
      </c>
      <c r="C63" s="67">
        <v>1</v>
      </c>
      <c r="D63" s="70">
        <v>40000000</v>
      </c>
      <c r="E63" s="71">
        <v>0</v>
      </c>
      <c r="F63" s="71">
        <v>0</v>
      </c>
      <c r="G63" s="84">
        <v>0</v>
      </c>
      <c r="H63" s="71">
        <v>0</v>
      </c>
      <c r="I63" s="85">
        <v>0</v>
      </c>
      <c r="J63" s="101">
        <f>D63+E63-F63-H63+I63</f>
        <v>40000000</v>
      </c>
      <c r="K63" s="72"/>
      <c r="L63" s="72"/>
      <c r="M63" s="70">
        <f>SUM(M64:M65)</f>
        <v>715830</v>
      </c>
      <c r="N63" s="70">
        <f>+M63+L63</f>
        <v>715830</v>
      </c>
      <c r="O63" s="70">
        <f>+O64+O65</f>
        <v>0</v>
      </c>
      <c r="P63" s="70">
        <f>+P64+P65</f>
        <v>715830</v>
      </c>
      <c r="Q63" s="70">
        <f aca="true" t="shared" si="27" ref="Q63:Q68">+O63+P63</f>
        <v>715830</v>
      </c>
      <c r="R63" s="70">
        <f>+J63-Q63</f>
        <v>39284170</v>
      </c>
      <c r="S63" s="70">
        <f>+S64+S65</f>
        <v>0</v>
      </c>
      <c r="T63" s="70">
        <f>SUM(T64:T65)</f>
        <v>715830</v>
      </c>
      <c r="U63" s="70">
        <f t="shared" si="8"/>
        <v>715830</v>
      </c>
      <c r="V63" s="70">
        <f>+V64+V65</f>
        <v>0</v>
      </c>
      <c r="W63" s="70">
        <f>SUM(W64:W65)</f>
        <v>715830</v>
      </c>
      <c r="X63" s="70">
        <f t="shared" si="4"/>
        <v>715830</v>
      </c>
      <c r="Y63" s="70">
        <f t="shared" si="5"/>
        <v>0</v>
      </c>
    </row>
    <row r="64" spans="1:25" s="39" customFormat="1" ht="13.5" customHeight="1">
      <c r="A64" s="87" t="s">
        <v>67</v>
      </c>
      <c r="B64" s="75" t="s">
        <v>136</v>
      </c>
      <c r="C64" s="75"/>
      <c r="D64" s="76"/>
      <c r="E64" s="77">
        <v>0</v>
      </c>
      <c r="F64" s="77">
        <v>0</v>
      </c>
      <c r="G64" s="78">
        <v>0</v>
      </c>
      <c r="H64" s="77">
        <v>0</v>
      </c>
      <c r="I64" s="79">
        <v>0</v>
      </c>
      <c r="J64" s="102"/>
      <c r="K64" s="83">
        <v>94231</v>
      </c>
      <c r="L64" s="83"/>
      <c r="M64" s="76">
        <v>120830</v>
      </c>
      <c r="N64" s="76">
        <f>+M64+L64</f>
        <v>120830</v>
      </c>
      <c r="O64" s="76"/>
      <c r="P64" s="76">
        <v>120830</v>
      </c>
      <c r="Q64" s="76">
        <f t="shared" si="27"/>
        <v>120830</v>
      </c>
      <c r="R64" s="70">
        <v>0</v>
      </c>
      <c r="S64" s="76"/>
      <c r="T64" s="76">
        <v>120830</v>
      </c>
      <c r="U64" s="76">
        <f t="shared" si="8"/>
        <v>120830</v>
      </c>
      <c r="V64" s="76"/>
      <c r="W64" s="76">
        <v>120830</v>
      </c>
      <c r="X64" s="70">
        <f t="shared" si="4"/>
        <v>120830</v>
      </c>
      <c r="Y64" s="70">
        <f t="shared" si="5"/>
        <v>0</v>
      </c>
    </row>
    <row r="65" spans="1:25" s="39" customFormat="1" ht="13.5" customHeight="1">
      <c r="A65" s="75" t="s">
        <v>67</v>
      </c>
      <c r="B65" s="75" t="s">
        <v>126</v>
      </c>
      <c r="C65" s="75"/>
      <c r="D65" s="76"/>
      <c r="E65" s="77">
        <v>0</v>
      </c>
      <c r="F65" s="77">
        <v>0</v>
      </c>
      <c r="G65" s="78">
        <v>0</v>
      </c>
      <c r="H65" s="77">
        <v>0</v>
      </c>
      <c r="I65" s="79">
        <v>0</v>
      </c>
      <c r="J65" s="102"/>
      <c r="K65" s="83">
        <v>99000</v>
      </c>
      <c r="L65" s="83"/>
      <c r="M65" s="76">
        <v>595000</v>
      </c>
      <c r="N65" s="76">
        <f>+M65+L65</f>
        <v>595000</v>
      </c>
      <c r="O65" s="76"/>
      <c r="P65" s="76">
        <v>595000</v>
      </c>
      <c r="Q65" s="76">
        <f t="shared" si="27"/>
        <v>595000</v>
      </c>
      <c r="R65" s="70">
        <v>0</v>
      </c>
      <c r="S65" s="76"/>
      <c r="T65" s="76">
        <v>595000</v>
      </c>
      <c r="U65" s="76">
        <f t="shared" si="8"/>
        <v>595000</v>
      </c>
      <c r="V65" s="76"/>
      <c r="W65" s="76">
        <v>595000</v>
      </c>
      <c r="X65" s="70">
        <f t="shared" si="4"/>
        <v>595000</v>
      </c>
      <c r="Y65" s="70">
        <f t="shared" si="5"/>
        <v>0</v>
      </c>
    </row>
    <row r="66" spans="1:25" s="17" customFormat="1" ht="26.25" customHeight="1">
      <c r="A66" s="88" t="s">
        <v>69</v>
      </c>
      <c r="B66" s="67" t="s">
        <v>70</v>
      </c>
      <c r="C66" s="67"/>
      <c r="D66" s="70">
        <f aca="true" t="shared" si="28" ref="D66:J66">+D67+D68</f>
        <v>64200000</v>
      </c>
      <c r="E66" s="71">
        <f t="shared" si="28"/>
        <v>0</v>
      </c>
      <c r="F66" s="71">
        <v>0</v>
      </c>
      <c r="G66" s="71">
        <v>0</v>
      </c>
      <c r="H66" s="71">
        <v>0</v>
      </c>
      <c r="I66" s="70">
        <f t="shared" si="28"/>
        <v>0</v>
      </c>
      <c r="J66" s="101">
        <f t="shared" si="28"/>
        <v>64200000</v>
      </c>
      <c r="K66" s="70"/>
      <c r="L66" s="70">
        <f>+L67+L68</f>
        <v>1323628</v>
      </c>
      <c r="M66" s="70">
        <f>+M67+M68</f>
        <v>3681665</v>
      </c>
      <c r="N66" s="70">
        <f>+L66+M66</f>
        <v>5005293</v>
      </c>
      <c r="O66" s="70">
        <f>+O67+O68</f>
        <v>1323628</v>
      </c>
      <c r="P66" s="70">
        <f>+P67+P68</f>
        <v>3681665</v>
      </c>
      <c r="Q66" s="70">
        <f t="shared" si="27"/>
        <v>5005293</v>
      </c>
      <c r="R66" s="70">
        <f aca="true" t="shared" si="29" ref="R66:R75">+J66-Q66</f>
        <v>59194707</v>
      </c>
      <c r="S66" s="70">
        <f>+S67+S68</f>
        <v>1323628</v>
      </c>
      <c r="T66" s="70">
        <f>+T67+T68</f>
        <v>3681665</v>
      </c>
      <c r="U66" s="70">
        <f t="shared" si="8"/>
        <v>5005293</v>
      </c>
      <c r="V66" s="70">
        <f>+V67+V68</f>
        <v>1323628</v>
      </c>
      <c r="W66" s="70">
        <f>+W67+W68</f>
        <v>3681665</v>
      </c>
      <c r="X66" s="70">
        <f t="shared" si="4"/>
        <v>5005293</v>
      </c>
      <c r="Y66" s="70">
        <f t="shared" si="5"/>
        <v>0</v>
      </c>
    </row>
    <row r="67" spans="1:25" ht="12.75" customHeight="1">
      <c r="A67" s="75" t="s">
        <v>69</v>
      </c>
      <c r="B67" s="75" t="s">
        <v>102</v>
      </c>
      <c r="C67" s="75">
        <v>1</v>
      </c>
      <c r="D67" s="76">
        <v>44940000</v>
      </c>
      <c r="E67" s="77"/>
      <c r="F67" s="77"/>
      <c r="G67" s="78"/>
      <c r="H67" s="77"/>
      <c r="I67" s="79"/>
      <c r="J67" s="102">
        <v>44940000</v>
      </c>
      <c r="K67" s="83">
        <v>63111</v>
      </c>
      <c r="L67" s="86">
        <v>926000</v>
      </c>
      <c r="M67" s="76">
        <v>2577705</v>
      </c>
      <c r="N67" s="76">
        <f>+L67+M67</f>
        <v>3503705</v>
      </c>
      <c r="O67" s="76">
        <v>926000</v>
      </c>
      <c r="P67" s="76">
        <v>2577705</v>
      </c>
      <c r="Q67" s="76">
        <f t="shared" si="27"/>
        <v>3503705</v>
      </c>
      <c r="R67" s="70">
        <f t="shared" si="29"/>
        <v>41436295</v>
      </c>
      <c r="S67" s="76">
        <v>926000</v>
      </c>
      <c r="T67" s="76">
        <v>2577705</v>
      </c>
      <c r="U67" s="76">
        <f>+S67+T67</f>
        <v>3503705</v>
      </c>
      <c r="V67" s="76">
        <v>926000</v>
      </c>
      <c r="W67" s="76">
        <v>2577705</v>
      </c>
      <c r="X67" s="70">
        <f t="shared" si="4"/>
        <v>3503705</v>
      </c>
      <c r="Y67" s="70">
        <f t="shared" si="5"/>
        <v>0</v>
      </c>
    </row>
    <row r="68" spans="1:25" ht="13.5" customHeight="1">
      <c r="A68" s="75" t="s">
        <v>69</v>
      </c>
      <c r="B68" s="75" t="s">
        <v>103</v>
      </c>
      <c r="C68" s="75">
        <v>1</v>
      </c>
      <c r="D68" s="76">
        <v>19260000</v>
      </c>
      <c r="E68" s="77"/>
      <c r="F68" s="77"/>
      <c r="G68" s="78"/>
      <c r="H68" s="77"/>
      <c r="I68" s="79"/>
      <c r="J68" s="102">
        <v>19260000</v>
      </c>
      <c r="K68" s="83">
        <v>63311</v>
      </c>
      <c r="L68" s="86">
        <v>397628</v>
      </c>
      <c r="M68" s="76">
        <v>1103960</v>
      </c>
      <c r="N68" s="76">
        <f>+L68+M68</f>
        <v>1501588</v>
      </c>
      <c r="O68" s="76">
        <v>397628</v>
      </c>
      <c r="P68" s="76">
        <v>1103960</v>
      </c>
      <c r="Q68" s="76">
        <f t="shared" si="27"/>
        <v>1501588</v>
      </c>
      <c r="R68" s="70">
        <f t="shared" si="29"/>
        <v>17758412</v>
      </c>
      <c r="S68" s="76">
        <v>397628</v>
      </c>
      <c r="T68" s="76">
        <v>1103960</v>
      </c>
      <c r="U68" s="76">
        <f t="shared" si="8"/>
        <v>1501588</v>
      </c>
      <c r="V68" s="76">
        <v>397628</v>
      </c>
      <c r="W68" s="76">
        <v>1103960</v>
      </c>
      <c r="X68" s="70">
        <f t="shared" si="4"/>
        <v>1501588</v>
      </c>
      <c r="Y68" s="70">
        <f t="shared" si="5"/>
        <v>0</v>
      </c>
    </row>
    <row r="69" spans="1:26" s="17" customFormat="1" ht="12.75" customHeight="1">
      <c r="A69" s="67" t="s">
        <v>71</v>
      </c>
      <c r="B69" s="67" t="s">
        <v>72</v>
      </c>
      <c r="C69" s="67"/>
      <c r="D69" s="70">
        <f aca="true" t="shared" si="30" ref="D69:J69">+D73+D70</f>
        <v>3000000</v>
      </c>
      <c r="E69" s="71">
        <f t="shared" si="30"/>
        <v>0</v>
      </c>
      <c r="F69" s="71">
        <f t="shared" si="30"/>
        <v>0</v>
      </c>
      <c r="G69" s="71">
        <f t="shared" si="30"/>
        <v>0</v>
      </c>
      <c r="H69" s="71">
        <f t="shared" si="30"/>
        <v>0</v>
      </c>
      <c r="I69" s="70">
        <f t="shared" si="30"/>
        <v>0</v>
      </c>
      <c r="J69" s="101">
        <f t="shared" si="30"/>
        <v>3000000</v>
      </c>
      <c r="K69" s="70"/>
      <c r="L69" s="70">
        <f>+L73+L70</f>
        <v>0</v>
      </c>
      <c r="M69" s="70">
        <f>+M73+M70</f>
        <v>0</v>
      </c>
      <c r="N69" s="70">
        <f>+N73+N70</f>
        <v>0</v>
      </c>
      <c r="O69" s="70">
        <f>+O73+O70</f>
        <v>0</v>
      </c>
      <c r="P69" s="70">
        <f>+P73+P70</f>
        <v>0</v>
      </c>
      <c r="Q69" s="70">
        <f aca="true" t="shared" si="31" ref="Q69:Q75">+P69+O69</f>
        <v>0</v>
      </c>
      <c r="R69" s="70">
        <f t="shared" si="29"/>
        <v>3000000</v>
      </c>
      <c r="S69" s="70">
        <f>+S73+S70</f>
        <v>0</v>
      </c>
      <c r="T69" s="70">
        <f>+T73+T70</f>
        <v>0</v>
      </c>
      <c r="U69" s="76">
        <f t="shared" si="8"/>
        <v>0</v>
      </c>
      <c r="V69" s="70">
        <f>+V73+V70</f>
        <v>0</v>
      </c>
      <c r="W69" s="70">
        <f>+W73+W70</f>
        <v>0</v>
      </c>
      <c r="X69" s="70">
        <f t="shared" si="4"/>
        <v>0</v>
      </c>
      <c r="Y69" s="70">
        <f t="shared" si="5"/>
        <v>0</v>
      </c>
      <c r="Z69" s="13"/>
    </row>
    <row r="70" spans="1:25" s="17" customFormat="1" ht="23.25" customHeight="1">
      <c r="A70" s="67" t="s">
        <v>73</v>
      </c>
      <c r="B70" s="89" t="s">
        <v>74</v>
      </c>
      <c r="C70" s="89"/>
      <c r="D70" s="70">
        <f aca="true" t="shared" si="32" ref="D70:J71">+D71</f>
        <v>2000000</v>
      </c>
      <c r="E70" s="71">
        <f t="shared" si="32"/>
        <v>0</v>
      </c>
      <c r="F70" s="71">
        <f t="shared" si="32"/>
        <v>0</v>
      </c>
      <c r="G70" s="71">
        <f t="shared" si="32"/>
        <v>0</v>
      </c>
      <c r="H70" s="71">
        <f t="shared" si="32"/>
        <v>0</v>
      </c>
      <c r="I70" s="70">
        <f t="shared" si="32"/>
        <v>0</v>
      </c>
      <c r="J70" s="101">
        <f t="shared" si="32"/>
        <v>2000000</v>
      </c>
      <c r="K70" s="70"/>
      <c r="L70" s="70">
        <f>+L71</f>
        <v>0</v>
      </c>
      <c r="M70" s="70">
        <f>+M71</f>
        <v>0</v>
      </c>
      <c r="N70" s="70"/>
      <c r="O70" s="70">
        <f>+O71</f>
        <v>0</v>
      </c>
      <c r="P70" s="70">
        <f>+P71</f>
        <v>0</v>
      </c>
      <c r="Q70" s="70">
        <f t="shared" si="31"/>
        <v>0</v>
      </c>
      <c r="R70" s="70">
        <f t="shared" si="29"/>
        <v>2000000</v>
      </c>
      <c r="S70" s="70">
        <f>+S71</f>
        <v>0</v>
      </c>
      <c r="T70" s="70">
        <f>+T71</f>
        <v>0</v>
      </c>
      <c r="U70" s="76">
        <f t="shared" si="8"/>
        <v>0</v>
      </c>
      <c r="V70" s="70">
        <f>+V71</f>
        <v>0</v>
      </c>
      <c r="W70" s="70">
        <f>+W71</f>
        <v>0</v>
      </c>
      <c r="X70" s="70">
        <f t="shared" si="4"/>
        <v>0</v>
      </c>
      <c r="Y70" s="70">
        <f t="shared" si="5"/>
        <v>0</v>
      </c>
    </row>
    <row r="71" spans="1:25" s="17" customFormat="1" ht="24.75" customHeight="1">
      <c r="A71" s="67" t="s">
        <v>75</v>
      </c>
      <c r="B71" s="67" t="s">
        <v>76</v>
      </c>
      <c r="C71" s="67"/>
      <c r="D71" s="70">
        <f t="shared" si="32"/>
        <v>2000000</v>
      </c>
      <c r="E71" s="71">
        <f t="shared" si="32"/>
        <v>0</v>
      </c>
      <c r="F71" s="71">
        <f t="shared" si="32"/>
        <v>0</v>
      </c>
      <c r="G71" s="71">
        <f t="shared" si="32"/>
        <v>0</v>
      </c>
      <c r="H71" s="71">
        <f t="shared" si="32"/>
        <v>0</v>
      </c>
      <c r="I71" s="70">
        <f t="shared" si="32"/>
        <v>0</v>
      </c>
      <c r="J71" s="101">
        <f t="shared" si="32"/>
        <v>2000000</v>
      </c>
      <c r="K71" s="70"/>
      <c r="L71" s="70">
        <f>+L72</f>
        <v>0</v>
      </c>
      <c r="M71" s="70">
        <f>+M72</f>
        <v>0</v>
      </c>
      <c r="N71" s="70">
        <f>+N72</f>
        <v>0</v>
      </c>
      <c r="O71" s="70">
        <f>+O72</f>
        <v>0</v>
      </c>
      <c r="P71" s="70">
        <f>+P72</f>
        <v>0</v>
      </c>
      <c r="Q71" s="70">
        <f t="shared" si="31"/>
        <v>0</v>
      </c>
      <c r="R71" s="70">
        <f t="shared" si="29"/>
        <v>2000000</v>
      </c>
      <c r="S71" s="70">
        <f>+S72</f>
        <v>0</v>
      </c>
      <c r="T71" s="70">
        <f>+T72</f>
        <v>0</v>
      </c>
      <c r="U71" s="76">
        <f t="shared" si="8"/>
        <v>0</v>
      </c>
      <c r="V71" s="70">
        <f>+V72</f>
        <v>0</v>
      </c>
      <c r="W71" s="70">
        <f>+W72</f>
        <v>0</v>
      </c>
      <c r="X71" s="70">
        <f t="shared" si="4"/>
        <v>0</v>
      </c>
      <c r="Y71" s="70">
        <f t="shared" si="5"/>
        <v>0</v>
      </c>
    </row>
    <row r="72" spans="1:25" ht="14.25" customHeight="1">
      <c r="A72" s="75" t="s">
        <v>77</v>
      </c>
      <c r="B72" s="75" t="s">
        <v>78</v>
      </c>
      <c r="C72" s="75">
        <v>1</v>
      </c>
      <c r="D72" s="76">
        <v>2000000</v>
      </c>
      <c r="E72" s="77">
        <v>0</v>
      </c>
      <c r="F72" s="77">
        <v>0</v>
      </c>
      <c r="G72" s="78"/>
      <c r="H72" s="77">
        <v>0</v>
      </c>
      <c r="I72" s="79">
        <v>0</v>
      </c>
      <c r="J72" s="102">
        <f>D72+E72-F72-H72+I72</f>
        <v>2000000</v>
      </c>
      <c r="K72" s="80"/>
      <c r="L72" s="80"/>
      <c r="M72" s="76">
        <v>0</v>
      </c>
      <c r="N72" s="76"/>
      <c r="O72" s="76">
        <v>0</v>
      </c>
      <c r="P72" s="76">
        <v>0</v>
      </c>
      <c r="Q72" s="70">
        <f t="shared" si="31"/>
        <v>0</v>
      </c>
      <c r="R72" s="70">
        <f t="shared" si="29"/>
        <v>2000000</v>
      </c>
      <c r="S72" s="70">
        <v>0</v>
      </c>
      <c r="T72" s="76">
        <v>0</v>
      </c>
      <c r="U72" s="76">
        <f t="shared" si="8"/>
        <v>0</v>
      </c>
      <c r="V72" s="76">
        <v>0</v>
      </c>
      <c r="W72" s="76">
        <v>0</v>
      </c>
      <c r="X72" s="70">
        <f t="shared" si="4"/>
        <v>0</v>
      </c>
      <c r="Y72" s="70">
        <f t="shared" si="5"/>
        <v>0</v>
      </c>
    </row>
    <row r="73" spans="1:25" s="17" customFormat="1" ht="12.75" customHeight="1">
      <c r="A73" s="67" t="s">
        <v>79</v>
      </c>
      <c r="B73" s="67" t="s">
        <v>80</v>
      </c>
      <c r="C73" s="67"/>
      <c r="D73" s="70">
        <f aca="true" t="shared" si="33" ref="D73:J75">+D74</f>
        <v>1000000</v>
      </c>
      <c r="E73" s="71">
        <f t="shared" si="33"/>
        <v>0</v>
      </c>
      <c r="F73" s="71">
        <f t="shared" si="33"/>
        <v>0</v>
      </c>
      <c r="G73" s="71">
        <f t="shared" si="33"/>
        <v>0</v>
      </c>
      <c r="H73" s="71">
        <f t="shared" si="33"/>
        <v>0</v>
      </c>
      <c r="I73" s="70">
        <f t="shared" si="33"/>
        <v>0</v>
      </c>
      <c r="J73" s="101">
        <f t="shared" si="33"/>
        <v>1000000</v>
      </c>
      <c r="K73" s="70"/>
      <c r="L73" s="70">
        <f aca="true" t="shared" si="34" ref="L73:P74">+L74</f>
        <v>0</v>
      </c>
      <c r="M73" s="70">
        <f t="shared" si="34"/>
        <v>0</v>
      </c>
      <c r="N73" s="70">
        <f t="shared" si="34"/>
        <v>0</v>
      </c>
      <c r="O73" s="70">
        <f t="shared" si="34"/>
        <v>0</v>
      </c>
      <c r="P73" s="70">
        <f t="shared" si="34"/>
        <v>0</v>
      </c>
      <c r="Q73" s="70">
        <f t="shared" si="31"/>
        <v>0</v>
      </c>
      <c r="R73" s="70">
        <f t="shared" si="29"/>
        <v>1000000</v>
      </c>
      <c r="S73" s="70">
        <f>+S74</f>
        <v>0</v>
      </c>
      <c r="T73" s="70">
        <f>+T74</f>
        <v>0</v>
      </c>
      <c r="U73" s="76">
        <f>+S73+T73</f>
        <v>0</v>
      </c>
      <c r="V73" s="70">
        <f>+V74</f>
        <v>0</v>
      </c>
      <c r="W73" s="70">
        <f>+W74</f>
        <v>0</v>
      </c>
      <c r="X73" s="70">
        <f>+V73+W73</f>
        <v>0</v>
      </c>
      <c r="Y73" s="70">
        <f>+U73-X73</f>
        <v>0</v>
      </c>
    </row>
    <row r="74" spans="1:25" s="17" customFormat="1" ht="12" customHeight="1">
      <c r="A74" s="67" t="s">
        <v>81</v>
      </c>
      <c r="B74" s="67" t="s">
        <v>82</v>
      </c>
      <c r="C74" s="67"/>
      <c r="D74" s="70">
        <f t="shared" si="33"/>
        <v>1000000</v>
      </c>
      <c r="E74" s="71">
        <f t="shared" si="33"/>
        <v>0</v>
      </c>
      <c r="F74" s="71">
        <f t="shared" si="33"/>
        <v>0</v>
      </c>
      <c r="G74" s="71">
        <f t="shared" si="33"/>
        <v>0</v>
      </c>
      <c r="H74" s="71">
        <f t="shared" si="33"/>
        <v>0</v>
      </c>
      <c r="I74" s="70">
        <f t="shared" si="33"/>
        <v>0</v>
      </c>
      <c r="J74" s="101">
        <f t="shared" si="33"/>
        <v>1000000</v>
      </c>
      <c r="K74" s="70"/>
      <c r="L74" s="70">
        <f t="shared" si="34"/>
        <v>0</v>
      </c>
      <c r="M74" s="70">
        <f t="shared" si="34"/>
        <v>0</v>
      </c>
      <c r="N74" s="70">
        <f t="shared" si="34"/>
        <v>0</v>
      </c>
      <c r="O74" s="70">
        <f t="shared" si="34"/>
        <v>0</v>
      </c>
      <c r="P74" s="70">
        <f t="shared" si="34"/>
        <v>0</v>
      </c>
      <c r="Q74" s="70">
        <f t="shared" si="31"/>
        <v>0</v>
      </c>
      <c r="R74" s="70">
        <f t="shared" si="29"/>
        <v>1000000</v>
      </c>
      <c r="S74" s="70">
        <f>+S75</f>
        <v>0</v>
      </c>
      <c r="T74" s="70">
        <f>+T75</f>
        <v>0</v>
      </c>
      <c r="U74" s="76">
        <f>+S74+T74</f>
        <v>0</v>
      </c>
      <c r="V74" s="70">
        <f>+V75</f>
        <v>0</v>
      </c>
      <c r="W74" s="70">
        <f>+W75</f>
        <v>0</v>
      </c>
      <c r="X74" s="70">
        <f>+V74+W74</f>
        <v>0</v>
      </c>
      <c r="Y74" s="70">
        <f>+U74-X74</f>
        <v>0</v>
      </c>
    </row>
    <row r="75" spans="1:25" ht="12.75" customHeight="1">
      <c r="A75" s="75" t="s">
        <v>83</v>
      </c>
      <c r="B75" s="75" t="s">
        <v>84</v>
      </c>
      <c r="C75" s="75">
        <v>1</v>
      </c>
      <c r="D75" s="76">
        <v>1000000</v>
      </c>
      <c r="E75" s="77">
        <v>0</v>
      </c>
      <c r="F75" s="77">
        <v>0</v>
      </c>
      <c r="G75" s="78">
        <v>0</v>
      </c>
      <c r="H75" s="77">
        <v>0</v>
      </c>
      <c r="I75" s="79">
        <v>0</v>
      </c>
      <c r="J75" s="102">
        <f>D75+E75-F75-H75+I75</f>
        <v>1000000</v>
      </c>
      <c r="K75" s="80"/>
      <c r="L75" s="80"/>
      <c r="M75" s="76">
        <v>0</v>
      </c>
      <c r="N75" s="76"/>
      <c r="O75" s="76">
        <v>0</v>
      </c>
      <c r="P75" s="76">
        <v>0</v>
      </c>
      <c r="Q75" s="70">
        <f t="shared" si="31"/>
        <v>0</v>
      </c>
      <c r="R75" s="70">
        <f t="shared" si="29"/>
        <v>1000000</v>
      </c>
      <c r="S75" s="70">
        <v>0</v>
      </c>
      <c r="T75" s="76">
        <v>0</v>
      </c>
      <c r="U75" s="76">
        <f>+S75+T75</f>
        <v>0</v>
      </c>
      <c r="V75" s="76">
        <v>0</v>
      </c>
      <c r="W75" s="76">
        <v>0</v>
      </c>
      <c r="X75" s="70">
        <f>+V75+W75</f>
        <v>0</v>
      </c>
      <c r="Y75" s="70">
        <f>+U75-X75</f>
        <v>0</v>
      </c>
    </row>
    <row r="76" spans="4:24" ht="15">
      <c r="D76" s="93">
        <f>SUBTOTAL(9,D14:D75)</f>
        <v>3339318428</v>
      </c>
      <c r="E76" s="93">
        <f aca="true" t="shared" si="35" ref="E76:X76">SUBTOTAL(9,E14:E75)</f>
        <v>0</v>
      </c>
      <c r="F76" s="93">
        <f t="shared" si="35"/>
        <v>0</v>
      </c>
      <c r="G76" s="93">
        <f t="shared" si="35"/>
        <v>0</v>
      </c>
      <c r="H76" s="93">
        <f t="shared" si="35"/>
        <v>0</v>
      </c>
      <c r="I76" s="93">
        <f t="shared" si="35"/>
        <v>0</v>
      </c>
      <c r="J76" s="103">
        <f t="shared" si="35"/>
        <v>3339318428</v>
      </c>
      <c r="K76" s="93"/>
      <c r="L76" s="93">
        <f>SUBTOTAL(9,L14:L75)</f>
        <v>92369917</v>
      </c>
      <c r="M76" s="93">
        <f t="shared" si="35"/>
        <v>169827562</v>
      </c>
      <c r="N76" s="93">
        <f t="shared" si="35"/>
        <v>262197479</v>
      </c>
      <c r="O76" s="93">
        <f t="shared" si="35"/>
        <v>92369917</v>
      </c>
      <c r="P76" s="93">
        <f t="shared" si="35"/>
        <v>147724287</v>
      </c>
      <c r="Q76" s="93">
        <f t="shared" si="35"/>
        <v>240094204</v>
      </c>
      <c r="R76" s="93">
        <f t="shared" si="35"/>
        <v>3106967032</v>
      </c>
      <c r="S76" s="93">
        <f t="shared" si="35"/>
        <v>92369917</v>
      </c>
      <c r="T76" s="93">
        <f t="shared" si="35"/>
        <v>147724287</v>
      </c>
      <c r="U76" s="93">
        <f t="shared" si="35"/>
        <v>240094204</v>
      </c>
      <c r="V76" s="93">
        <f t="shared" si="35"/>
        <v>92369917</v>
      </c>
      <c r="W76" s="93">
        <f t="shared" si="35"/>
        <v>147724287</v>
      </c>
      <c r="X76" s="93">
        <f t="shared" si="35"/>
        <v>240094204</v>
      </c>
    </row>
    <row r="77" spans="2:17" ht="19.5" customHeight="1">
      <c r="B77" s="107" t="s">
        <v>131</v>
      </c>
      <c r="C77" s="107"/>
      <c r="D77" s="107"/>
      <c r="E77" s="107"/>
      <c r="K77" s="26" t="s">
        <v>132</v>
      </c>
      <c r="L77" s="43"/>
      <c r="P77" s="94"/>
      <c r="Q77" s="95">
        <f>+O76+P76</f>
        <v>240094204</v>
      </c>
    </row>
    <row r="78" spans="2:19" ht="13.5" customHeight="1">
      <c r="B78" s="107" t="s">
        <v>133</v>
      </c>
      <c r="C78" s="107"/>
      <c r="D78" s="107"/>
      <c r="E78" s="107"/>
      <c r="K78" s="26" t="s">
        <v>134</v>
      </c>
      <c r="L78" s="26"/>
      <c r="M78" s="26"/>
      <c r="N78" s="26"/>
      <c r="O78" s="26"/>
      <c r="P78" s="26"/>
      <c r="Q78" s="96">
        <f>+Q76-Q77</f>
        <v>0</v>
      </c>
      <c r="R78" s="26"/>
      <c r="S78" s="26"/>
    </row>
    <row r="79" spans="1:24" ht="15">
      <c r="A79" s="27"/>
      <c r="D79" s="93">
        <f>SUBTOTAL(9,D14:D75)</f>
        <v>3339318428</v>
      </c>
      <c r="E79" s="93">
        <f aca="true" t="shared" si="36" ref="E79:X79">SUBTOTAL(9,E14:E75)</f>
        <v>0</v>
      </c>
      <c r="F79" s="93">
        <f t="shared" si="36"/>
        <v>0</v>
      </c>
      <c r="G79" s="93">
        <f t="shared" si="36"/>
        <v>0</v>
      </c>
      <c r="H79" s="93">
        <f t="shared" si="36"/>
        <v>0</v>
      </c>
      <c r="I79" s="93">
        <f t="shared" si="36"/>
        <v>0</v>
      </c>
      <c r="J79" s="103">
        <f t="shared" si="36"/>
        <v>3339318428</v>
      </c>
      <c r="K79" s="93"/>
      <c r="L79" s="93">
        <f t="shared" si="36"/>
        <v>92369917</v>
      </c>
      <c r="M79" s="93">
        <f t="shared" si="36"/>
        <v>169827562</v>
      </c>
      <c r="N79" s="93">
        <f t="shared" si="36"/>
        <v>262197479</v>
      </c>
      <c r="O79" s="93">
        <f t="shared" si="36"/>
        <v>92369917</v>
      </c>
      <c r="P79" s="93">
        <f t="shared" si="36"/>
        <v>147724287</v>
      </c>
      <c r="Q79" s="93">
        <f t="shared" si="36"/>
        <v>240094204</v>
      </c>
      <c r="R79" s="93">
        <f t="shared" si="36"/>
        <v>3106967032</v>
      </c>
      <c r="S79" s="93">
        <f t="shared" si="36"/>
        <v>92369917</v>
      </c>
      <c r="T79" s="93">
        <f t="shared" si="36"/>
        <v>147724287</v>
      </c>
      <c r="U79" s="93">
        <f t="shared" si="36"/>
        <v>240094204</v>
      </c>
      <c r="V79" s="93">
        <f t="shared" si="36"/>
        <v>92369917</v>
      </c>
      <c r="W79" s="93">
        <f t="shared" si="36"/>
        <v>147724287</v>
      </c>
      <c r="X79" s="93">
        <f t="shared" si="36"/>
        <v>240094204</v>
      </c>
    </row>
    <row r="80" spans="1:18" ht="15">
      <c r="A80" s="27"/>
      <c r="R80" s="93"/>
    </row>
    <row r="81" spans="17:18" ht="15">
      <c r="Q81" s="95"/>
      <c r="R81" s="95"/>
    </row>
    <row r="82" ht="15">
      <c r="R82" s="95"/>
    </row>
    <row r="89" ht="15">
      <c r="L89" s="95"/>
    </row>
  </sheetData>
  <sheetProtection/>
  <mergeCells count="28">
    <mergeCell ref="G3:I3"/>
    <mergeCell ref="J3:M3"/>
    <mergeCell ref="P3:Y3"/>
    <mergeCell ref="A5:A6"/>
    <mergeCell ref="B5:B6"/>
    <mergeCell ref="E5:I5"/>
    <mergeCell ref="J5:J6"/>
    <mergeCell ref="K5:K6"/>
    <mergeCell ref="A1:Y1"/>
    <mergeCell ref="A2:F2"/>
    <mergeCell ref="G2:I2"/>
    <mergeCell ref="J2:M2"/>
    <mergeCell ref="P2:Y2"/>
    <mergeCell ref="B77:E77"/>
    <mergeCell ref="O5:Q5"/>
    <mergeCell ref="R5:R6"/>
    <mergeCell ref="S5:U5"/>
    <mergeCell ref="A3:F3"/>
    <mergeCell ref="B78:E78"/>
    <mergeCell ref="Y5:Y6"/>
    <mergeCell ref="E6:E7"/>
    <mergeCell ref="F6:F7"/>
    <mergeCell ref="G6:G7"/>
    <mergeCell ref="H6:H7"/>
    <mergeCell ref="I6:I7"/>
    <mergeCell ref="V5:X5"/>
    <mergeCell ref="C5:C7"/>
    <mergeCell ref="L5:N5"/>
  </mergeCells>
  <printOptions/>
  <pageMargins left="0.7" right="0.7" top="0.75" bottom="0.75" header="0.3" footer="0.3"/>
  <pageSetup fitToHeight="0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FISCAL</dc:creator>
  <cp:keywords/>
  <dc:description/>
  <cp:lastModifiedBy>CONTROL FISCAL</cp:lastModifiedBy>
  <cp:lastPrinted>2023-03-27T13:24:21Z</cp:lastPrinted>
  <dcterms:created xsi:type="dcterms:W3CDTF">2023-03-09T15:37:48Z</dcterms:created>
  <dcterms:modified xsi:type="dcterms:W3CDTF">2023-04-12T22:25:43Z</dcterms:modified>
  <cp:category/>
  <cp:version/>
  <cp:contentType/>
  <cp:contentStatus/>
</cp:coreProperties>
</file>